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J61" i="1"/>
  <c r="I61" i="1"/>
  <c r="H61" i="1"/>
  <c r="H39" i="1" s="1"/>
  <c r="G61" i="1"/>
  <c r="F61" i="1"/>
  <c r="E61" i="1"/>
  <c r="D61" i="1"/>
  <c r="D39" i="1" s="1"/>
  <c r="C61" i="1"/>
  <c r="I60" i="1"/>
  <c r="I59" i="1"/>
  <c r="F59" i="1"/>
  <c r="C59" i="1"/>
  <c r="I57" i="1"/>
  <c r="F57" i="1"/>
  <c r="C57" i="1"/>
  <c r="K53" i="1"/>
  <c r="J53" i="1"/>
  <c r="I53" i="1"/>
  <c r="H53" i="1"/>
  <c r="G53" i="1"/>
  <c r="F53" i="1"/>
  <c r="E53" i="1"/>
  <c r="C53" i="1" s="1"/>
  <c r="C51" i="1" s="1"/>
  <c r="D53" i="1"/>
  <c r="K52" i="1"/>
  <c r="J52" i="1"/>
  <c r="I52" i="1" s="1"/>
  <c r="I51" i="1" s="1"/>
  <c r="H52" i="1"/>
  <c r="G52" i="1"/>
  <c r="F52" i="1"/>
  <c r="F51" i="1" s="1"/>
  <c r="E52" i="1"/>
  <c r="D52" i="1"/>
  <c r="C52" i="1"/>
  <c r="K51" i="1"/>
  <c r="H51" i="1"/>
  <c r="G51" i="1"/>
  <c r="D51" i="1"/>
  <c r="K50" i="1"/>
  <c r="J50" i="1"/>
  <c r="I50" i="1"/>
  <c r="H50" i="1"/>
  <c r="H48" i="1" s="1"/>
  <c r="G50" i="1"/>
  <c r="F50" i="1" s="1"/>
  <c r="E50" i="1"/>
  <c r="D50" i="1"/>
  <c r="C50" i="1" s="1"/>
  <c r="K49" i="1"/>
  <c r="J49" i="1"/>
  <c r="I49" i="1"/>
  <c r="H49" i="1"/>
  <c r="G49" i="1"/>
  <c r="F49" i="1"/>
  <c r="E49" i="1"/>
  <c r="E48" i="1" s="1"/>
  <c r="D49" i="1"/>
  <c r="K48" i="1"/>
  <c r="J48" i="1"/>
  <c r="I48" i="1" s="1"/>
  <c r="I47" i="1" s="1"/>
  <c r="G48" i="1"/>
  <c r="K47" i="1"/>
  <c r="G47" i="1"/>
  <c r="K45" i="1"/>
  <c r="J45" i="1"/>
  <c r="I45" i="1"/>
  <c r="H45" i="1"/>
  <c r="F45" i="1" s="1"/>
  <c r="G45" i="1"/>
  <c r="E45" i="1"/>
  <c r="D45" i="1"/>
  <c r="C45" i="1" s="1"/>
  <c r="K44" i="1"/>
  <c r="J44" i="1"/>
  <c r="I44" i="1"/>
  <c r="H44" i="1"/>
  <c r="G44" i="1"/>
  <c r="F44" i="1"/>
  <c r="E44" i="1"/>
  <c r="C44" i="1" s="1"/>
  <c r="D44" i="1"/>
  <c r="K43" i="1"/>
  <c r="J43" i="1"/>
  <c r="I43" i="1" s="1"/>
  <c r="H43" i="1"/>
  <c r="G43" i="1"/>
  <c r="F43" i="1"/>
  <c r="E43" i="1"/>
  <c r="D43" i="1"/>
  <c r="C43" i="1"/>
  <c r="K42" i="1"/>
  <c r="J42" i="1"/>
  <c r="I42" i="1" s="1"/>
  <c r="H42" i="1"/>
  <c r="G42" i="1"/>
  <c r="F42" i="1" s="1"/>
  <c r="E42" i="1"/>
  <c r="D42" i="1"/>
  <c r="C42" i="1"/>
  <c r="K41" i="1"/>
  <c r="J41" i="1"/>
  <c r="I41" i="1"/>
  <c r="H41" i="1"/>
  <c r="G41" i="1"/>
  <c r="F41" i="1" s="1"/>
  <c r="E41" i="1"/>
  <c r="D41" i="1"/>
  <c r="C41" i="1" s="1"/>
  <c r="K40" i="1"/>
  <c r="J40" i="1"/>
  <c r="I40" i="1"/>
  <c r="H40" i="1"/>
  <c r="G40" i="1"/>
  <c r="F40" i="1"/>
  <c r="E40" i="1"/>
  <c r="D40" i="1"/>
  <c r="C40" i="1" s="1"/>
  <c r="K39" i="1"/>
  <c r="J39" i="1"/>
  <c r="I39" i="1" s="1"/>
  <c r="G39" i="1"/>
  <c r="E39" i="1"/>
  <c r="E38" i="1" s="1"/>
  <c r="K38" i="1"/>
  <c r="G38" i="1"/>
  <c r="K37" i="1"/>
  <c r="J37" i="1"/>
  <c r="I37" i="1"/>
  <c r="H37" i="1"/>
  <c r="G37" i="1"/>
  <c r="F37" i="1" s="1"/>
  <c r="E37" i="1"/>
  <c r="D37" i="1"/>
  <c r="C37" i="1" s="1"/>
  <c r="K36" i="1"/>
  <c r="J36" i="1"/>
  <c r="I36" i="1"/>
  <c r="H36" i="1"/>
  <c r="G36" i="1"/>
  <c r="F36" i="1"/>
  <c r="E36" i="1"/>
  <c r="D36" i="1"/>
  <c r="C36" i="1" s="1"/>
  <c r="K35" i="1"/>
  <c r="J35" i="1"/>
  <c r="I35" i="1" s="1"/>
  <c r="H35" i="1"/>
  <c r="G35" i="1"/>
  <c r="F35" i="1"/>
  <c r="E35" i="1"/>
  <c r="D35" i="1"/>
  <c r="C35" i="1"/>
  <c r="K34" i="1"/>
  <c r="J34" i="1"/>
  <c r="I34" i="1" s="1"/>
  <c r="H34" i="1"/>
  <c r="G34" i="1"/>
  <c r="F34" i="1" s="1"/>
  <c r="E34" i="1"/>
  <c r="D34" i="1"/>
  <c r="C34" i="1"/>
  <c r="K33" i="1"/>
  <c r="J33" i="1"/>
  <c r="I33" i="1"/>
  <c r="H33" i="1"/>
  <c r="G33" i="1"/>
  <c r="F33" i="1" s="1"/>
  <c r="E33" i="1"/>
  <c r="D33" i="1"/>
  <c r="C33" i="1" s="1"/>
  <c r="K32" i="1"/>
  <c r="J32" i="1"/>
  <c r="I32" i="1"/>
  <c r="H32" i="1"/>
  <c r="G32" i="1"/>
  <c r="F32" i="1"/>
  <c r="E32" i="1"/>
  <c r="D32" i="1"/>
  <c r="C32" i="1" s="1"/>
  <c r="K31" i="1"/>
  <c r="J31" i="1"/>
  <c r="I31" i="1" s="1"/>
  <c r="G31" i="1"/>
  <c r="E31" i="1"/>
  <c r="E30" i="1" s="1"/>
  <c r="K30" i="1"/>
  <c r="K29" i="1" s="1"/>
  <c r="G30" i="1"/>
  <c r="K25" i="1"/>
  <c r="J25" i="1"/>
  <c r="I25" i="1" s="1"/>
  <c r="H25" i="1"/>
  <c r="G25" i="1"/>
  <c r="F25" i="1"/>
  <c r="E25" i="1"/>
  <c r="D25" i="1"/>
  <c r="C25" i="1"/>
  <c r="K24" i="1"/>
  <c r="K23" i="1" s="1"/>
  <c r="J24" i="1"/>
  <c r="I24" i="1" s="1"/>
  <c r="I23" i="1" s="1"/>
  <c r="H24" i="1"/>
  <c r="G24" i="1"/>
  <c r="F24" i="1" s="1"/>
  <c r="F23" i="1" s="1"/>
  <c r="E24" i="1"/>
  <c r="D24" i="1"/>
  <c r="C24" i="1"/>
  <c r="C23" i="1" s="1"/>
  <c r="H23" i="1"/>
  <c r="E23" i="1"/>
  <c r="D23" i="1"/>
  <c r="K19" i="1"/>
  <c r="J19" i="1"/>
  <c r="I19" i="1" s="1"/>
  <c r="H19" i="1"/>
  <c r="G19" i="1"/>
  <c r="F19" i="1"/>
  <c r="E19" i="1"/>
  <c r="D19" i="1"/>
  <c r="C19" i="1"/>
  <c r="K18" i="1"/>
  <c r="J18" i="1"/>
  <c r="I18" i="1" s="1"/>
  <c r="H18" i="1"/>
  <c r="G18" i="1"/>
  <c r="F18" i="1" s="1"/>
  <c r="E18" i="1"/>
  <c r="D18" i="1"/>
  <c r="C18" i="1"/>
  <c r="K17" i="1"/>
  <c r="J17" i="1"/>
  <c r="I17" i="1"/>
  <c r="H17" i="1"/>
  <c r="G17" i="1"/>
  <c r="F17" i="1" s="1"/>
  <c r="E17" i="1"/>
  <c r="D17" i="1"/>
  <c r="C17" i="1" s="1"/>
  <c r="K16" i="1"/>
  <c r="J16" i="1"/>
  <c r="I16" i="1"/>
  <c r="H16" i="1"/>
  <c r="G16" i="1"/>
  <c r="F16" i="1"/>
  <c r="E16" i="1"/>
  <c r="D16" i="1"/>
  <c r="C16" i="1" s="1"/>
  <c r="K15" i="1"/>
  <c r="J15" i="1"/>
  <c r="I15" i="1" s="1"/>
  <c r="H15" i="1"/>
  <c r="G15" i="1"/>
  <c r="F15" i="1"/>
  <c r="E15" i="1"/>
  <c r="D15" i="1"/>
  <c r="C15" i="1"/>
  <c r="K14" i="1"/>
  <c r="K11" i="1" s="1"/>
  <c r="J14" i="1"/>
  <c r="I14" i="1" s="1"/>
  <c r="H14" i="1"/>
  <c r="G14" i="1"/>
  <c r="F14" i="1" s="1"/>
  <c r="E14" i="1"/>
  <c r="D14" i="1"/>
  <c r="C14" i="1"/>
  <c r="K13" i="1"/>
  <c r="J13" i="1"/>
  <c r="I13" i="1"/>
  <c r="H13" i="1"/>
  <c r="H11" i="1" s="1"/>
  <c r="G13" i="1"/>
  <c r="F13" i="1" s="1"/>
  <c r="E13" i="1"/>
  <c r="D13" i="1"/>
  <c r="C13" i="1" s="1"/>
  <c r="K12" i="1"/>
  <c r="J12" i="1"/>
  <c r="I12" i="1"/>
  <c r="H12" i="1"/>
  <c r="G12" i="1"/>
  <c r="F12" i="1"/>
  <c r="E12" i="1"/>
  <c r="E11" i="1" s="1"/>
  <c r="D12" i="1"/>
  <c r="C12" i="1" s="1"/>
  <c r="J11" i="1"/>
  <c r="I11" i="1" s="1"/>
  <c r="K9" i="1"/>
  <c r="K6" i="1" s="1"/>
  <c r="K21" i="1" s="1"/>
  <c r="K27" i="1" s="1"/>
  <c r="K55" i="1" s="1"/>
  <c r="J9" i="1"/>
  <c r="I9" i="1" s="1"/>
  <c r="H9" i="1"/>
  <c r="G9" i="1"/>
  <c r="F9" i="1" s="1"/>
  <c r="E9" i="1"/>
  <c r="D9" i="1"/>
  <c r="C9" i="1"/>
  <c r="K8" i="1"/>
  <c r="J8" i="1"/>
  <c r="I8" i="1"/>
  <c r="H8" i="1"/>
  <c r="F8" i="1" s="1"/>
  <c r="G8" i="1"/>
  <c r="E8" i="1"/>
  <c r="D8" i="1"/>
  <c r="C8" i="1" s="1"/>
  <c r="K7" i="1"/>
  <c r="J7" i="1"/>
  <c r="I7" i="1"/>
  <c r="H7" i="1"/>
  <c r="G7" i="1"/>
  <c r="F7" i="1"/>
  <c r="E7" i="1"/>
  <c r="E6" i="1" s="1"/>
  <c r="E21" i="1" s="1"/>
  <c r="E27" i="1" s="1"/>
  <c r="D7" i="1"/>
  <c r="C7" i="1" s="1"/>
  <c r="J6" i="1"/>
  <c r="I3" i="1"/>
  <c r="I6" i="1" l="1"/>
  <c r="I21" i="1" s="1"/>
  <c r="I27" i="1" s="1"/>
  <c r="E29" i="1"/>
  <c r="F48" i="1"/>
  <c r="F47" i="1" s="1"/>
  <c r="H47" i="1"/>
  <c r="C39" i="1"/>
  <c r="D38" i="1"/>
  <c r="C38" i="1" s="1"/>
  <c r="H38" i="1"/>
  <c r="F38" i="1" s="1"/>
  <c r="F39" i="1"/>
  <c r="E47" i="1"/>
  <c r="E55" i="1" s="1"/>
  <c r="J21" i="1"/>
  <c r="G6" i="1"/>
  <c r="D6" i="1"/>
  <c r="H6" i="1"/>
  <c r="H21" i="1" s="1"/>
  <c r="H27" i="1" s="1"/>
  <c r="D11" i="1"/>
  <c r="C11" i="1" s="1"/>
  <c r="J23" i="1"/>
  <c r="D31" i="1"/>
  <c r="H31" i="1"/>
  <c r="D48" i="1"/>
  <c r="C49" i="1"/>
  <c r="E51" i="1"/>
  <c r="G11" i="1"/>
  <c r="F11" i="1" s="1"/>
  <c r="G23" i="1"/>
  <c r="G29" i="1"/>
  <c r="J30" i="1"/>
  <c r="J38" i="1"/>
  <c r="I38" i="1" s="1"/>
  <c r="J51" i="1"/>
  <c r="J47" i="1" s="1"/>
  <c r="A54" i="1"/>
  <c r="A46" i="1"/>
  <c r="A28" i="1"/>
  <c r="A26" i="1"/>
  <c r="A22" i="1"/>
  <c r="A20" i="1"/>
  <c r="A10" i="1"/>
  <c r="I30" i="1" l="1"/>
  <c r="I29" i="1" s="1"/>
  <c r="J29" i="1"/>
  <c r="C31" i="1"/>
  <c r="D30" i="1"/>
  <c r="D21" i="1"/>
  <c r="D27" i="1" s="1"/>
  <c r="C6" i="1"/>
  <c r="C21" i="1" s="1"/>
  <c r="C27" i="1" s="1"/>
  <c r="F31" i="1"/>
  <c r="H30" i="1"/>
  <c r="G21" i="1"/>
  <c r="G27" i="1" s="1"/>
  <c r="G55" i="1" s="1"/>
  <c r="F6" i="1"/>
  <c r="F21" i="1" s="1"/>
  <c r="F27" i="1" s="1"/>
  <c r="C48" i="1"/>
  <c r="C47" i="1" s="1"/>
  <c r="D47" i="1"/>
  <c r="J27" i="1"/>
  <c r="J55" i="1" s="1"/>
  <c r="I55" i="1"/>
  <c r="A32" i="1"/>
  <c r="A44" i="1"/>
  <c r="A45" i="1"/>
  <c r="A33" i="1"/>
  <c r="A34" i="1"/>
  <c r="A42" i="1"/>
  <c r="A37" i="1"/>
  <c r="A36" i="1"/>
  <c r="A16" i="1"/>
  <c r="A8" i="1"/>
  <c r="A7" i="1"/>
  <c r="A12" i="1"/>
  <c r="A17" i="1"/>
  <c r="A49" i="1"/>
  <c r="H29" i="1" l="1"/>
  <c r="H55" i="1" s="1"/>
  <c r="F30" i="1"/>
  <c r="F29" i="1" s="1"/>
  <c r="F55" i="1" s="1"/>
  <c r="C55" i="1"/>
  <c r="D29" i="1"/>
  <c r="C30" i="1"/>
  <c r="C29" i="1" s="1"/>
  <c r="D55" i="1"/>
  <c r="A43" i="1"/>
  <c r="A35" i="1"/>
  <c r="A9" i="1"/>
  <c r="A13" i="1"/>
  <c r="A18" i="1"/>
  <c r="A14" i="1"/>
  <c r="A40" i="1"/>
  <c r="A50" i="1"/>
  <c r="A15" i="1"/>
  <c r="A41" i="1"/>
  <c r="A19" i="1"/>
  <c r="A39" i="1"/>
  <c r="A53" i="1"/>
  <c r="A52" i="1"/>
  <c r="A25" i="1"/>
  <c r="A23" i="1"/>
  <c r="A24" i="1"/>
  <c r="A11" i="1" l="1"/>
  <c r="A31" i="1"/>
  <c r="A38" i="1"/>
  <c r="A6" i="1"/>
  <c r="A48" i="1"/>
  <c r="A47" i="1"/>
  <c r="A51" i="1"/>
  <c r="A21" i="1" l="1"/>
  <c r="A30" i="1"/>
  <c r="A29" i="1"/>
  <c r="A27" i="1" l="1"/>
  <c r="A55" i="1"/>
</calcChain>
</file>

<file path=xl/sharedStrings.xml><?xml version="1.0" encoding="utf-8"?>
<sst xmlns="http://schemas.openxmlformats.org/spreadsheetml/2006/main" count="62" uniqueCount="41">
  <si>
    <t>დასახელება</t>
  </si>
  <si>
    <t>სულ</t>
  </si>
  <si>
    <t>მათ შორის</t>
  </si>
  <si>
    <t>სახელმწიფო ბიუჯეტის ფონდებიდან გამოყოფილი ტრანსფერები</t>
  </si>
  <si>
    <t>საკუთარი შემოსავლები</t>
  </si>
  <si>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</si>
  <si>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</si>
  <si>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</si>
  <si>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</si>
  <si>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</si>
  <si>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</si>
  <si>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</si>
  <si>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 xml:space="preserve">ძირითადი კაპიტალის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</si>
  <si>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</si>
  <si>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</si>
  <si>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</si>
  <si>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</si>
  <si>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</si>
  <si>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</si>
  <si>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 xml:space="preserve">ზრდა </t>
  </si>
  <si>
    <t>კლება</t>
  </si>
  <si>
    <t>მთლიანი სალდო</t>
  </si>
  <si>
    <t>ფინანსური აქტივების ცვლილება</t>
  </si>
  <si>
    <t>ზრდა</t>
  </si>
  <si>
    <t>ვალუტა და დეპოზიტები</t>
  </si>
  <si>
    <t xml:space="preserve">ფასიანი ქაღალდები, გარდა აქციებისა </t>
  </si>
  <si>
    <t>სესხები</t>
  </si>
  <si>
    <t>აქციები და სხვა კაპიტალი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</si>
  <si>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</si>
  <si>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</si>
  <si>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სხვა დებიტორული დავალიანებები</t>
  </si>
  <si>
    <t>ვალდებულებების ცვლილება</t>
  </si>
  <si>
    <t>საგარეო</t>
  </si>
  <si>
    <t>საშინაო</t>
  </si>
  <si>
    <t>ბალანსი</t>
  </si>
  <si>
    <t>წინა წელს გამოუყენებელი თანხის დაბრუნება</t>
  </si>
  <si>
    <t>ნაშთი წლის დასაწყისისათვის</t>
  </si>
  <si>
    <t>ნაშთი საანგარიშო პერიოდის ბოლოსათვის</t>
  </si>
  <si>
    <t>ნაშთის ცვლილება</t>
  </si>
  <si>
    <t>2022 წლის  დამტკიცებული</t>
  </si>
  <si>
    <t>2022 წლის გეგმ  დაზუსტებული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</si>
</sst>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,##0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LitNusx"/>
      <family val="2"/>
    </font>
    <font>
      <b/>
      <sz val="9"/>
      <name val="LitNusx"/>
      <family val="2"/>
    </font>
    <font>
      <b/>
      <sz val="9"/>
      <name val="Arial"/>
      <family val="2"/>
      <charset val="204"/>
    </font>
    <font>
      <b/>
      <sz val="9"/>
      <color indexed="10"/>
      <name val="LitNusx"/>
      <family val="2"/>
    </font>
    <font>
      <b/>
      <sz val="9"/>
      <color indexed="12"/>
      <name val="LitNusx"/>
      <family val="2"/>
    </font>
    <font>
      <sz val="8"/>
      <name val="LitNusx"/>
      <family val="2"/>
    </font>
    <font>
      <sz val="8"/>
      <name val="Arial"/>
      <family val="2"/>
      <charset val="204"/>
    </font>
    <font>
      <b/>
      <sz val="8"/>
      <name val="LitNusx"/>
      <family val="2"/>
    </font>
    <font>
      <b/>
      <sz val="8"/>
      <name val="Sylfaen"/>
      <family val="1"/>
    </font>
    <font>
      <b/>
      <sz val="8"/>
      <color indexed="10"/>
      <name val="Sylfaen"/>
      <family val="1"/>
    </font>
    <font>
      <sz val="8"/>
      <name val="Sylfaen"/>
      <family val="1"/>
    </font>
    <font>
      <b/>
      <sz val="8"/>
      <color indexed="12"/>
      <name val="Sylfaen"/>
      <family val="1"/>
    </font>
    <font>
      <b/>
      <sz val="8"/>
      <name val="AcadNusx"/>
    </font>
    <font>
      <i/>
      <sz val="8"/>
      <color indexed="10"/>
      <name val="LitNusx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7" fillId="5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164" fontId="8" fillId="0" borderId="0" xfId="1" applyNumberFormat="1" applyFont="1" applyFill="1" applyAlignment="1" applyProtection="1">
      <alignment vertical="center" wrapText="1"/>
    </xf>
    <xf numFmtId="164" fontId="9" fillId="0" borderId="0" xfId="2" applyNumberFormat="1" applyFont="1" applyFill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2" applyNumberFormat="1" applyFont="1" applyFill="1" applyBorder="1" applyAlignment="1" applyProtection="1">
      <alignment horizontal="center" vertical="center" wrapText="1"/>
    </xf>
    <xf numFmtId="164" fontId="11" fillId="0" borderId="5" xfId="2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64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vertical="center" wrapText="1"/>
    </xf>
    <xf numFmtId="164" fontId="11" fillId="4" borderId="19" xfId="2" applyNumberFormat="1" applyFont="1" applyFill="1" applyBorder="1" applyAlignment="1" applyProtection="1">
      <alignment horizontal="center" vertical="center" wrapText="1"/>
    </xf>
    <xf numFmtId="164" fontId="11" fillId="0" borderId="1" xfId="2" applyNumberFormat="1" applyFont="1" applyBorder="1" applyAlignment="1" applyProtection="1">
      <alignment horizontal="center" vertical="center" wrapText="1"/>
    </xf>
    <xf numFmtId="164" fontId="11" fillId="0" borderId="20" xfId="2" applyNumberFormat="1" applyFont="1" applyBorder="1" applyAlignment="1" applyProtection="1">
      <alignment horizontal="center" vertical="center" wrapText="1"/>
    </xf>
    <xf numFmtId="164" fontId="11" fillId="0" borderId="21" xfId="2" applyNumberFormat="1" applyFont="1" applyBorder="1" applyAlignment="1" applyProtection="1">
      <alignment horizontal="center" vertical="center" wrapText="1"/>
    </xf>
    <xf numFmtId="0" fontId="12" fillId="0" borderId="22" xfId="0" applyFont="1" applyBorder="1" applyAlignment="1">
      <alignment horizontal="left" vertical="center" wrapText="1" indent="2"/>
    </xf>
    <xf numFmtId="164" fontId="12" fillId="4" borderId="19" xfId="2" applyNumberFormat="1" applyFont="1" applyFill="1" applyBorder="1" applyAlignment="1" applyProtection="1">
      <alignment horizontal="center" vertical="center" wrapText="1"/>
    </xf>
    <xf numFmtId="164" fontId="12" fillId="0" borderId="1" xfId="2" applyNumberFormat="1" applyFont="1" applyBorder="1" applyAlignment="1" applyProtection="1">
      <alignment horizontal="center" vertical="center" wrapText="1"/>
    </xf>
    <xf numFmtId="164" fontId="12" fillId="0" borderId="20" xfId="2" applyNumberFormat="1" applyFont="1" applyBorder="1" applyAlignment="1" applyProtection="1">
      <alignment horizontal="center" vertical="center" wrapText="1"/>
    </xf>
    <xf numFmtId="164" fontId="12" fillId="0" borderId="21" xfId="2" applyNumberFormat="1" applyFont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64" fontId="13" fillId="4" borderId="19" xfId="1" applyNumberFormat="1" applyFont="1" applyFill="1" applyBorder="1" applyAlignment="1" applyProtection="1">
      <alignment horizontal="center" vertical="center" wrapText="1"/>
    </xf>
    <xf numFmtId="164" fontId="13" fillId="0" borderId="1" xfId="1" applyNumberFormat="1" applyFont="1" applyBorder="1" applyAlignment="1" applyProtection="1">
      <alignment horizontal="center" vertical="center" wrapText="1"/>
    </xf>
    <xf numFmtId="164" fontId="13" fillId="0" borderId="20" xfId="1" applyNumberFormat="1" applyFont="1" applyBorder="1" applyAlignment="1" applyProtection="1">
      <alignment horizontal="center" vertical="center" wrapText="1"/>
    </xf>
    <xf numFmtId="164" fontId="13" fillId="0" borderId="21" xfId="1" applyNumberFormat="1" applyFont="1" applyBorder="1" applyAlignment="1" applyProtection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4" fillId="5" borderId="22" xfId="0" applyFont="1" applyFill="1" applyBorder="1" applyAlignment="1">
      <alignment horizontal="left" vertical="center" wrapText="1" indent="4"/>
    </xf>
    <xf numFmtId="164" fontId="14" fillId="4" borderId="19" xfId="2" applyNumberFormat="1" applyFont="1" applyFill="1" applyBorder="1" applyAlignment="1" applyProtection="1">
      <alignment horizontal="center" vertical="center" wrapText="1"/>
    </xf>
    <xf numFmtId="164" fontId="14" fillId="5" borderId="1" xfId="2" applyNumberFormat="1" applyFont="1" applyFill="1" applyBorder="1" applyAlignment="1" applyProtection="1">
      <alignment horizontal="center" vertical="center" wrapText="1"/>
    </xf>
    <xf numFmtId="164" fontId="14" fillId="5" borderId="20" xfId="2" applyNumberFormat="1" applyFont="1" applyFill="1" applyBorder="1" applyAlignment="1" applyProtection="1">
      <alignment horizontal="center" vertical="center" wrapText="1"/>
    </xf>
    <xf numFmtId="164" fontId="14" fillId="5" borderId="21" xfId="2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>
      <alignment horizontal="left" vertical="center" wrapText="1" indent="4"/>
    </xf>
    <xf numFmtId="164" fontId="14" fillId="0" borderId="1" xfId="2" applyNumberFormat="1" applyFont="1" applyFill="1" applyBorder="1" applyAlignment="1" applyProtection="1">
      <alignment horizontal="center" vertical="center" wrapText="1"/>
    </xf>
    <xf numFmtId="164" fontId="14" fillId="0" borderId="20" xfId="2" applyNumberFormat="1" applyFont="1" applyFill="1" applyBorder="1" applyAlignment="1" applyProtection="1">
      <alignment horizontal="center" vertical="center" wrapText="1"/>
    </xf>
    <xf numFmtId="164" fontId="14" fillId="0" borderId="21" xfId="2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165" fontId="11" fillId="4" borderId="13" xfId="2" applyNumberFormat="1" applyFont="1" applyFill="1" applyBorder="1" applyAlignment="1" applyProtection="1">
      <alignment horizontal="center" vertical="center" wrapText="1"/>
    </xf>
    <xf numFmtId="165" fontId="11" fillId="0" borderId="14" xfId="2" applyNumberFormat="1" applyFont="1" applyBorder="1" applyAlignment="1" applyProtection="1">
      <alignment horizontal="center" vertical="center" wrapText="1"/>
    </xf>
    <xf numFmtId="165" fontId="11" fillId="0" borderId="15" xfId="2" applyNumberFormat="1" applyFont="1" applyBorder="1" applyAlignment="1" applyProtection="1">
      <alignment horizontal="center" vertical="center" wrapText="1"/>
    </xf>
    <xf numFmtId="165" fontId="11" fillId="0" borderId="17" xfId="2" applyNumberFormat="1" applyFont="1" applyBorder="1" applyAlignment="1" applyProtection="1">
      <alignment horizontal="center" vertical="center" wrapText="1"/>
    </xf>
    <xf numFmtId="164" fontId="13" fillId="6" borderId="0" xfId="1" applyNumberFormat="1" applyFont="1" applyFill="1" applyAlignment="1" applyProtection="1">
      <alignment vertical="center" wrapText="1"/>
    </xf>
    <xf numFmtId="164" fontId="13" fillId="0" borderId="0" xfId="2" applyNumberFormat="1" applyFont="1" applyAlignment="1" applyProtection="1">
      <alignment horizontal="center" vertical="center" wrapText="1"/>
    </xf>
    <xf numFmtId="0" fontId="15" fillId="0" borderId="1" xfId="1" applyFont="1" applyBorder="1" applyAlignment="1" applyProtection="1">
      <alignment vertical="center" wrapText="1"/>
    </xf>
    <xf numFmtId="165" fontId="11" fillId="6" borderId="1" xfId="2" applyNumberFormat="1" applyFont="1" applyFill="1" applyBorder="1" applyAlignment="1" applyProtection="1">
      <alignment horizontal="center" vertical="center" wrapText="1"/>
    </xf>
    <xf numFmtId="165" fontId="11" fillId="0" borderId="1" xfId="2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</xf>
    <xf numFmtId="164" fontId="13" fillId="2" borderId="0" xfId="1" applyNumberFormat="1" applyFont="1" applyFill="1" applyAlignment="1" applyProtection="1">
      <alignment horizontal="left" vertical="center" wrapText="1"/>
    </xf>
    <xf numFmtId="164" fontId="13" fillId="2" borderId="0" xfId="1" applyNumberFormat="1" applyFont="1" applyFill="1" applyAlignment="1" applyProtection="1">
      <alignment vertical="center" wrapText="1"/>
    </xf>
    <xf numFmtId="165" fontId="11" fillId="0" borderId="1" xfId="2" applyNumberFormat="1" applyFont="1" applyBorder="1" applyAlignment="1" applyProtection="1">
      <alignment horizontal="center" vertical="center" wrapText="1"/>
    </xf>
    <xf numFmtId="3" fontId="11" fillId="6" borderId="1" xfId="2" applyNumberFormat="1" applyFont="1" applyFill="1" applyBorder="1" applyAlignment="1" applyProtection="1">
      <alignment horizontal="center" vertical="center" wrapText="1"/>
    </xf>
    <xf numFmtId="3" fontId="11" fillId="0" borderId="1" xfId="2" applyNumberFormat="1" applyFont="1" applyBorder="1" applyAlignment="1" applyProtection="1">
      <alignment horizontal="center" vertical="center" wrapText="1"/>
    </xf>
    <xf numFmtId="0" fontId="16" fillId="0" borderId="0" xfId="1" applyFont="1" applyAlignment="1" applyProtection="1">
      <alignment vertical="center" wrapText="1"/>
    </xf>
    <xf numFmtId="166" fontId="16" fillId="0" borderId="0" xfId="1" applyNumberFormat="1" applyFont="1" applyAlignment="1" applyProtection="1">
      <alignment vertical="center" wrapText="1"/>
    </xf>
    <xf numFmtId="166" fontId="8" fillId="6" borderId="0" xfId="1" applyNumberFormat="1" applyFont="1" applyFill="1" applyAlignment="1" applyProtection="1">
      <alignment vertical="center" wrapText="1"/>
    </xf>
    <xf numFmtId="166" fontId="9" fillId="0" borderId="0" xfId="2" applyNumberFormat="1" applyFont="1" applyAlignment="1" applyProtection="1">
      <alignment horizontal="center" vertical="center" wrapText="1"/>
    </xf>
    <xf numFmtId="164" fontId="8" fillId="6" borderId="0" xfId="1" applyNumberFormat="1" applyFont="1" applyFill="1" applyAlignment="1" applyProtection="1">
      <alignment vertical="center" wrapText="1"/>
    </xf>
    <xf numFmtId="164" fontId="9" fillId="0" borderId="0" xfId="2" applyNumberFormat="1" applyFont="1" applyAlignment="1" applyProtection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&#4332;&#4314;&#4312;&#4321;%20&#4305;&#4312;&#4323;&#4335;&#4308;&#4322;&#4312;&#4321;%20&#4328;&#4308;&#4321;&#4320;&#4323;&#4314;&#4308;&#4305;&#4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ალანსი 1"/>
      <sheetName val="შემოსულობები"/>
      <sheetName val="Лист1"/>
      <sheetName val="გადასახდელები"/>
      <sheetName val="ფუნქციონალური"/>
      <sheetName val="პროგრამული ბიუჯეტი"/>
    </sheetNames>
    <sheetDataSet>
      <sheetData sheetId="0"/>
      <sheetData sheetId="1">
        <row r="4">
          <cell r="J4" t="str">
            <v xml:space="preserve">2023 წლის სექტემბრის თვის     შესრულება </v>
          </cell>
        </row>
        <row r="7">
          <cell r="D7">
            <v>7477.1</v>
          </cell>
          <cell r="E7">
            <v>0</v>
          </cell>
          <cell r="F7">
            <v>7477.1</v>
          </cell>
          <cell r="G7">
            <v>18251.100000000002</v>
          </cell>
          <cell r="H7">
            <v>6344.4000000000005</v>
          </cell>
          <cell r="I7">
            <v>11906.7</v>
          </cell>
          <cell r="J7">
            <v>11061.3</v>
          </cell>
          <cell r="K7">
            <v>2781.8</v>
          </cell>
          <cell r="L7">
            <v>8279.5</v>
          </cell>
        </row>
        <row r="14">
          <cell r="E14">
            <v>0</v>
          </cell>
          <cell r="F14">
            <v>4947.1000000000004</v>
          </cell>
          <cell r="H14">
            <v>0</v>
          </cell>
          <cell r="I14">
            <v>8550</v>
          </cell>
          <cell r="K14">
            <v>0</v>
          </cell>
          <cell r="L14">
            <v>4969.6000000000004</v>
          </cell>
        </row>
        <row r="34">
          <cell r="E34">
            <v>0</v>
          </cell>
          <cell r="F34">
            <v>185</v>
          </cell>
          <cell r="H34">
            <v>6344.4000000000005</v>
          </cell>
          <cell r="I34">
            <v>645</v>
          </cell>
          <cell r="K34">
            <v>2781.8</v>
          </cell>
          <cell r="L34">
            <v>1995.8</v>
          </cell>
        </row>
        <row r="48">
          <cell r="E48">
            <v>0</v>
          </cell>
          <cell r="F48">
            <v>2305</v>
          </cell>
          <cell r="H48">
            <v>0</v>
          </cell>
          <cell r="I48">
            <v>2305</v>
          </cell>
          <cell r="K48">
            <v>0</v>
          </cell>
          <cell r="L48">
            <v>1238.1999999999998</v>
          </cell>
        </row>
        <row r="75">
          <cell r="E75">
            <v>0</v>
          </cell>
          <cell r="F75">
            <v>40</v>
          </cell>
          <cell r="H75">
            <v>0</v>
          </cell>
          <cell r="I75">
            <v>406.7</v>
          </cell>
          <cell r="K75">
            <v>0</v>
          </cell>
          <cell r="L75">
            <v>75.899999999999991</v>
          </cell>
        </row>
      </sheetData>
      <sheetData sheetId="2"/>
      <sheetData sheetId="3">
        <row r="6">
          <cell r="H6">
            <v>8080.0999999999995</v>
          </cell>
          <cell r="I6">
            <v>0</v>
          </cell>
          <cell r="J6">
            <v>8080.0999999999995</v>
          </cell>
          <cell r="K6">
            <v>23542.400000000001</v>
          </cell>
          <cell r="L6">
            <v>11692.199999999999</v>
          </cell>
          <cell r="M6">
            <v>11850.2</v>
          </cell>
          <cell r="N6">
            <v>14052</v>
          </cell>
          <cell r="O6">
            <v>5823.9999999999991</v>
          </cell>
          <cell r="P6">
            <v>8228</v>
          </cell>
        </row>
        <row r="9">
          <cell r="I9">
            <v>0</v>
          </cell>
          <cell r="J9">
            <v>1612.8</v>
          </cell>
          <cell r="L9">
            <v>0</v>
          </cell>
          <cell r="M9">
            <v>2990</v>
          </cell>
          <cell r="O9">
            <v>0</v>
          </cell>
          <cell r="P9">
            <v>1986.1999999999998</v>
          </cell>
        </row>
        <row r="20">
          <cell r="I20">
            <v>0</v>
          </cell>
          <cell r="J20">
            <v>792.99999999999989</v>
          </cell>
          <cell r="L20">
            <v>311</v>
          </cell>
          <cell r="M20">
            <v>1143.4000000000001</v>
          </cell>
          <cell r="O20">
            <v>140.19999999999999</v>
          </cell>
          <cell r="P20">
            <v>666.8</v>
          </cell>
        </row>
        <row r="87"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</row>
        <row r="88">
          <cell r="I88">
            <v>0</v>
          </cell>
          <cell r="J88">
            <v>30.5</v>
          </cell>
          <cell r="L88">
            <v>0</v>
          </cell>
          <cell r="M88">
            <v>30.5</v>
          </cell>
          <cell r="O88">
            <v>0</v>
          </cell>
          <cell r="P88">
            <v>10.8</v>
          </cell>
        </row>
        <row r="96">
          <cell r="I96">
            <v>0</v>
          </cell>
          <cell r="J96">
            <v>4671</v>
          </cell>
          <cell r="L96">
            <v>0</v>
          </cell>
          <cell r="M96">
            <v>6034.8</v>
          </cell>
          <cell r="O96">
            <v>0</v>
          </cell>
          <cell r="P96">
            <v>4621.5999999999995</v>
          </cell>
        </row>
        <row r="97">
          <cell r="I97">
            <v>0</v>
          </cell>
          <cell r="J97">
            <v>35</v>
          </cell>
          <cell r="L97">
            <v>0</v>
          </cell>
          <cell r="M97">
            <v>70</v>
          </cell>
          <cell r="O97">
            <v>0</v>
          </cell>
          <cell r="P97">
            <v>5.5</v>
          </cell>
        </row>
        <row r="107">
          <cell r="I107">
            <v>0</v>
          </cell>
          <cell r="J107">
            <v>372.3</v>
          </cell>
          <cell r="L107">
            <v>0</v>
          </cell>
          <cell r="M107">
            <v>401</v>
          </cell>
          <cell r="O107">
            <v>0</v>
          </cell>
          <cell r="P107">
            <v>296</v>
          </cell>
        </row>
        <row r="117">
          <cell r="I117">
            <v>0</v>
          </cell>
          <cell r="J117">
            <v>97.5</v>
          </cell>
          <cell r="L117">
            <v>0</v>
          </cell>
          <cell r="M117">
            <v>375</v>
          </cell>
          <cell r="O117">
            <v>0</v>
          </cell>
          <cell r="P117">
            <v>154.30000000000001</v>
          </cell>
        </row>
        <row r="140">
          <cell r="I140">
            <v>0</v>
          </cell>
          <cell r="J140">
            <v>415</v>
          </cell>
          <cell r="L140">
            <v>11381.199999999999</v>
          </cell>
          <cell r="M140">
            <v>752</v>
          </cell>
          <cell r="O140">
            <v>5683.7999999999993</v>
          </cell>
          <cell r="P140">
            <v>460.2</v>
          </cell>
        </row>
        <row r="205"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  <cell r="P205">
            <v>0</v>
          </cell>
        </row>
        <row r="206"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  <cell r="P206">
            <v>0</v>
          </cell>
        </row>
        <row r="207"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  <cell r="P207">
            <v>0</v>
          </cell>
        </row>
        <row r="208"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  <cell r="P208">
            <v>0</v>
          </cell>
        </row>
        <row r="209"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  <cell r="P209">
            <v>0</v>
          </cell>
        </row>
        <row r="210"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  <cell r="P210">
            <v>0</v>
          </cell>
        </row>
        <row r="212"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O212">
            <v>0</v>
          </cell>
          <cell r="P212">
            <v>0</v>
          </cell>
        </row>
        <row r="213"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O213">
            <v>0</v>
          </cell>
          <cell r="P213">
            <v>0</v>
          </cell>
        </row>
        <row r="214">
          <cell r="I214">
            <v>0</v>
          </cell>
          <cell r="J214">
            <v>0</v>
          </cell>
          <cell r="L214">
            <v>0</v>
          </cell>
          <cell r="M214">
            <v>0</v>
          </cell>
          <cell r="O214">
            <v>0</v>
          </cell>
          <cell r="P214">
            <v>0</v>
          </cell>
        </row>
        <row r="215">
          <cell r="I215">
            <v>0</v>
          </cell>
          <cell r="J215">
            <v>0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</row>
        <row r="216">
          <cell r="I216">
            <v>0</v>
          </cell>
          <cell r="J216">
            <v>0</v>
          </cell>
          <cell r="L216">
            <v>0</v>
          </cell>
          <cell r="M216">
            <v>0</v>
          </cell>
          <cell r="O216">
            <v>0</v>
          </cell>
          <cell r="P216">
            <v>0</v>
          </cell>
        </row>
        <row r="217"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O217">
            <v>0</v>
          </cell>
          <cell r="P217">
            <v>0</v>
          </cell>
        </row>
        <row r="220">
          <cell r="I220">
            <v>0</v>
          </cell>
          <cell r="J220">
            <v>53</v>
          </cell>
          <cell r="L220">
            <v>0</v>
          </cell>
          <cell r="M220">
            <v>53.5</v>
          </cell>
          <cell r="O220">
            <v>0</v>
          </cell>
          <cell r="P220">
            <v>26.6</v>
          </cell>
        </row>
        <row r="228"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  <cell r="P22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O5" sqref="O5"/>
    </sheetView>
  </sheetViews>
  <sheetFormatPr defaultColWidth="8.85546875" defaultRowHeight="12" x14ac:dyDescent="0.25"/>
  <cols>
    <col min="1" max="1" width="1.140625" style="1" customWidth="1"/>
    <col min="2" max="2" width="18.7109375" style="8" customWidth="1"/>
    <col min="3" max="3" width="9.28515625" style="75" customWidth="1"/>
    <col min="4" max="4" width="5.7109375" style="76" customWidth="1"/>
    <col min="5" max="5" width="8.5703125" style="76" customWidth="1"/>
    <col min="6" max="6" width="8.140625" style="75" customWidth="1"/>
    <col min="7" max="7" width="8.28515625" style="76" customWidth="1"/>
    <col min="8" max="8" width="8.140625" style="76" customWidth="1"/>
    <col min="9" max="9" width="9.140625" style="75" customWidth="1"/>
    <col min="10" max="10" width="8.140625" style="76" customWidth="1"/>
    <col min="11" max="11" width="6.85546875" style="76" customWidth="1"/>
    <col min="12" max="16384" width="8.85546875" style="2"/>
  </cols>
  <sheetData>
    <row r="1" spans="1:11" ht="0.75" customHeight="1" x14ac:dyDescent="0.25">
      <c r="C1" s="9"/>
      <c r="D1" s="10"/>
      <c r="E1" s="10"/>
      <c r="F1" s="9"/>
      <c r="G1" s="10"/>
      <c r="H1" s="10"/>
      <c r="I1" s="9"/>
      <c r="J1" s="10"/>
      <c r="K1" s="10"/>
    </row>
    <row r="2" spans="1:11" ht="0.75" customHeight="1" thickBot="1" x14ac:dyDescent="0.3">
      <c r="C2" s="11"/>
      <c r="D2" s="11"/>
      <c r="E2" s="11"/>
      <c r="F2" s="11"/>
      <c r="G2" s="11"/>
      <c r="H2" s="11"/>
      <c r="I2" s="11"/>
      <c r="J2" s="10"/>
      <c r="K2" s="10"/>
    </row>
    <row r="3" spans="1:11" ht="39.75" customHeight="1" thickBot="1" x14ac:dyDescent="0.3">
      <c r="B3" s="12" t="s">
        <v>0</v>
      </c>
      <c r="C3" s="13" t="s">
        <v>39</v>
      </c>
      <c r="D3" s="13"/>
      <c r="E3" s="13"/>
      <c r="F3" s="13" t="s">
        <v>40</v>
      </c>
      <c r="G3" s="13"/>
      <c r="H3" s="14"/>
      <c r="I3" s="15" t="str">
        <f>[1]შემოსულობები!J4</f>
        <v xml:space="preserve">2023 წლის სექტემბრის თვის     შესრულება </v>
      </c>
      <c r="J3" s="15"/>
      <c r="K3" s="16"/>
    </row>
    <row r="4" spans="1:11" ht="27.75" customHeight="1" x14ac:dyDescent="0.25">
      <c r="B4" s="17"/>
      <c r="C4" s="18" t="s">
        <v>1</v>
      </c>
      <c r="D4" s="19" t="s">
        <v>2</v>
      </c>
      <c r="E4" s="20"/>
      <c r="F4" s="18" t="s">
        <v>1</v>
      </c>
      <c r="G4" s="19" t="s">
        <v>2</v>
      </c>
      <c r="H4" s="20"/>
      <c r="I4" s="21" t="s">
        <v>1</v>
      </c>
      <c r="J4" s="19" t="s">
        <v>2</v>
      </c>
      <c r="K4" s="22"/>
    </row>
    <row r="5" spans="1:11" ht="66" customHeight="1" thickBot="1" x14ac:dyDescent="0.3">
      <c r="B5" s="23"/>
      <c r="C5" s="24"/>
      <c r="D5" s="25" t="s">
        <v>3</v>
      </c>
      <c r="E5" s="26" t="s">
        <v>4</v>
      </c>
      <c r="F5" s="24"/>
      <c r="G5" s="25" t="s">
        <v>3</v>
      </c>
      <c r="H5" s="27" t="s">
        <v>4</v>
      </c>
      <c r="I5" s="28"/>
      <c r="J5" s="25" t="s">
        <v>3</v>
      </c>
      <c r="K5" s="29" t="s">
        <v>4</v>
      </c>
    </row>
    <row r="6" spans="1:11" s="4" customFormat="1" ht="28.5" customHeight="1" x14ac:dyDescent="0.25">
      <c r="A6" s="3" t="str">
        <f>IF(C6+F6+I6&gt;0,"a","b")</f>
        <v>a</v>
      </c>
      <c r="B6" s="30" t="s">
        <v>5</v>
      </c>
      <c r="C6" s="31">
        <f>D6+E6</f>
        <v>7437.1</v>
      </c>
      <c r="D6" s="32">
        <f>D7+D8+D9</f>
        <v>0</v>
      </c>
      <c r="E6" s="33">
        <f>E7+E8+E9</f>
        <v>7437.1</v>
      </c>
      <c r="F6" s="31">
        <f>G6+H6</f>
        <v>17844.400000000001</v>
      </c>
      <c r="G6" s="32">
        <f>G7+G8+G9</f>
        <v>6344.4000000000005</v>
      </c>
      <c r="H6" s="33">
        <f>H7+H8+H9</f>
        <v>11500</v>
      </c>
      <c r="I6" s="31">
        <f>J6+K6</f>
        <v>10985.400000000001</v>
      </c>
      <c r="J6" s="32">
        <f>J7+J8+J9</f>
        <v>2781.8</v>
      </c>
      <c r="K6" s="34">
        <f>K7+K8+K9</f>
        <v>8203.6</v>
      </c>
    </row>
    <row r="7" spans="1:11" s="5" customFormat="1" ht="21.75" customHeight="1" x14ac:dyDescent="0.25">
      <c r="A7" s="3" t="str">
        <f t="shared" ref="A7:A55" si="0">IF(C7+F7+I7&gt;0,"a","b")</f>
        <v>a</v>
      </c>
      <c r="B7" s="35" t="s">
        <v>6</v>
      </c>
      <c r="C7" s="36">
        <f>D7+E7</f>
        <v>4947.1000000000004</v>
      </c>
      <c r="D7" s="37">
        <f>[1]შემოსულობები!E14</f>
        <v>0</v>
      </c>
      <c r="E7" s="38">
        <f>[1]შემოსულობები!F14</f>
        <v>4947.1000000000004</v>
      </c>
      <c r="F7" s="36">
        <f>G7+H7</f>
        <v>8550</v>
      </c>
      <c r="G7" s="37">
        <f>[1]შემოსულობები!H14</f>
        <v>0</v>
      </c>
      <c r="H7" s="38">
        <f>[1]შემოსულობები!I14</f>
        <v>8550</v>
      </c>
      <c r="I7" s="36">
        <f>J7+K7</f>
        <v>4969.6000000000004</v>
      </c>
      <c r="J7" s="37">
        <f>[1]შემოსულობები!K14</f>
        <v>0</v>
      </c>
      <c r="K7" s="39">
        <f>[1]შემოსულობები!L14</f>
        <v>4969.6000000000004</v>
      </c>
    </row>
    <row r="8" spans="1:11" s="5" customFormat="1" ht="16.5" customHeight="1" x14ac:dyDescent="0.25">
      <c r="A8" s="3" t="str">
        <f t="shared" si="0"/>
        <v>a</v>
      </c>
      <c r="B8" s="35" t="s">
        <v>7</v>
      </c>
      <c r="C8" s="36">
        <f>D8+E8</f>
        <v>185</v>
      </c>
      <c r="D8" s="37">
        <f>[1]შემოსულობები!E34</f>
        <v>0</v>
      </c>
      <c r="E8" s="38">
        <f>[1]შემოსულობები!F34</f>
        <v>185</v>
      </c>
      <c r="F8" s="36">
        <f>G8+H8</f>
        <v>6989.4000000000005</v>
      </c>
      <c r="G8" s="37">
        <f>[1]შემოსულობები!H34</f>
        <v>6344.4000000000005</v>
      </c>
      <c r="H8" s="38">
        <f>[1]შემოსულობები!I34</f>
        <v>645</v>
      </c>
      <c r="I8" s="36">
        <f>J8+K8</f>
        <v>4777.6000000000004</v>
      </c>
      <c r="J8" s="37">
        <f>[1]შემოსულობები!K34</f>
        <v>2781.8</v>
      </c>
      <c r="K8" s="39">
        <f>[1]შემოსულობები!L34</f>
        <v>1995.8</v>
      </c>
    </row>
    <row r="9" spans="1:11" s="5" customFormat="1" ht="21" customHeight="1" x14ac:dyDescent="0.25">
      <c r="A9" s="3" t="str">
        <f t="shared" si="0"/>
        <v>a</v>
      </c>
      <c r="B9" s="35" t="s">
        <v>8</v>
      </c>
      <c r="C9" s="36">
        <f>D9+E9</f>
        <v>2305</v>
      </c>
      <c r="D9" s="37">
        <f>[1]შემოსულობები!E48</f>
        <v>0</v>
      </c>
      <c r="E9" s="38">
        <f>[1]შემოსულობები!F48</f>
        <v>2305</v>
      </c>
      <c r="F9" s="36">
        <f>G9+H9</f>
        <v>2305</v>
      </c>
      <c r="G9" s="37">
        <f>[1]შემოსულობები!H48</f>
        <v>0</v>
      </c>
      <c r="H9" s="38">
        <f>[1]შემოსულობები!I48</f>
        <v>2305</v>
      </c>
      <c r="I9" s="36">
        <f>J9+K9</f>
        <v>1238.1999999999998</v>
      </c>
      <c r="J9" s="37">
        <f>[1]შემოსულობები!K48</f>
        <v>0</v>
      </c>
      <c r="K9" s="39">
        <f>[1]შემოსულობები!L48</f>
        <v>1238.1999999999998</v>
      </c>
    </row>
    <row r="10" spans="1:11" x14ac:dyDescent="0.25">
      <c r="A10" s="3" t="str">
        <f t="shared" si="0"/>
        <v>b</v>
      </c>
      <c r="B10" s="40"/>
      <c r="C10" s="41"/>
      <c r="D10" s="42"/>
      <c r="E10" s="43"/>
      <c r="F10" s="41"/>
      <c r="G10" s="42"/>
      <c r="H10" s="43"/>
      <c r="I10" s="41"/>
      <c r="J10" s="42"/>
      <c r="K10" s="44"/>
    </row>
    <row r="11" spans="1:11" s="4" customFormat="1" x14ac:dyDescent="0.25">
      <c r="A11" s="3" t="str">
        <f t="shared" si="0"/>
        <v>a</v>
      </c>
      <c r="B11" s="45" t="s">
        <v>9</v>
      </c>
      <c r="C11" s="31">
        <f t="shared" ref="C11:C19" si="1">D11+E11</f>
        <v>7612.0999999999995</v>
      </c>
      <c r="D11" s="32">
        <f>SUM(D12:D19)</f>
        <v>0</v>
      </c>
      <c r="E11" s="33">
        <f>SUM(E12:E19)</f>
        <v>7612.0999999999995</v>
      </c>
      <c r="F11" s="31">
        <f t="shared" ref="F11:F19" si="2">G11+H11</f>
        <v>11355.7</v>
      </c>
      <c r="G11" s="32">
        <f>SUM(G12:G19)</f>
        <v>311</v>
      </c>
      <c r="H11" s="33">
        <f>SUM(H12:H19)</f>
        <v>11044.7</v>
      </c>
      <c r="I11" s="31">
        <f t="shared" ref="I11:I19" si="3">J11+K11</f>
        <v>7881.4</v>
      </c>
      <c r="J11" s="32">
        <f>SUM(J12:J19)</f>
        <v>140.19999999999999</v>
      </c>
      <c r="K11" s="34">
        <f>SUM(K12:K19)</f>
        <v>7741.2</v>
      </c>
    </row>
    <row r="12" spans="1:11" s="5" customFormat="1" ht="23.25" customHeight="1" x14ac:dyDescent="0.25">
      <c r="A12" s="3" t="str">
        <f t="shared" si="0"/>
        <v>a</v>
      </c>
      <c r="B12" s="35" t="s">
        <v>10</v>
      </c>
      <c r="C12" s="36">
        <f t="shared" si="1"/>
        <v>1612.8</v>
      </c>
      <c r="D12" s="37">
        <f>[1]გადასახდელები!I9</f>
        <v>0</v>
      </c>
      <c r="E12" s="38">
        <f>[1]გადასახდელები!J9</f>
        <v>1612.8</v>
      </c>
      <c r="F12" s="36">
        <f t="shared" si="2"/>
        <v>2990</v>
      </c>
      <c r="G12" s="37">
        <f>[1]გადასახდელები!L9</f>
        <v>0</v>
      </c>
      <c r="H12" s="38">
        <f>[1]გადასახდელები!M9</f>
        <v>2990</v>
      </c>
      <c r="I12" s="36">
        <f t="shared" si="3"/>
        <v>1986.1999999999998</v>
      </c>
      <c r="J12" s="37">
        <f>[1]გადასახდელები!O9</f>
        <v>0</v>
      </c>
      <c r="K12" s="39">
        <f>[1]გადასახდელები!P9</f>
        <v>1986.1999999999998</v>
      </c>
    </row>
    <row r="13" spans="1:11" s="5" customFormat="1" ht="21.75" customHeight="1" x14ac:dyDescent="0.25">
      <c r="A13" s="3" t="str">
        <f t="shared" si="0"/>
        <v>a</v>
      </c>
      <c r="B13" s="35" t="s">
        <v>11</v>
      </c>
      <c r="C13" s="36">
        <f t="shared" si="1"/>
        <v>792.99999999999989</v>
      </c>
      <c r="D13" s="37">
        <f>[1]გადასახდელები!I20</f>
        <v>0</v>
      </c>
      <c r="E13" s="38">
        <f>[1]გადასახდელები!J20</f>
        <v>792.99999999999989</v>
      </c>
      <c r="F13" s="36">
        <f t="shared" si="2"/>
        <v>1454.4</v>
      </c>
      <c r="G13" s="37">
        <f>[1]გადასახდელები!L20</f>
        <v>311</v>
      </c>
      <c r="H13" s="38">
        <f>[1]გადასახდელები!M20</f>
        <v>1143.4000000000001</v>
      </c>
      <c r="I13" s="36">
        <f t="shared" si="3"/>
        <v>807</v>
      </c>
      <c r="J13" s="37">
        <f>[1]გადასახდელები!O20</f>
        <v>140.19999999999999</v>
      </c>
      <c r="K13" s="39">
        <f>[1]გადასახდელები!P20</f>
        <v>666.8</v>
      </c>
    </row>
    <row r="14" spans="1:11" s="5" customFormat="1" ht="21.75" customHeight="1" x14ac:dyDescent="0.25">
      <c r="A14" s="3" t="str">
        <f t="shared" si="0"/>
        <v>b</v>
      </c>
      <c r="B14" s="35" t="s">
        <v>12</v>
      </c>
      <c r="C14" s="36">
        <f t="shared" si="1"/>
        <v>0</v>
      </c>
      <c r="D14" s="37">
        <f>[1]გადასახდელები!I87</f>
        <v>0</v>
      </c>
      <c r="E14" s="38">
        <f>[1]გადასახდელები!J87</f>
        <v>0</v>
      </c>
      <c r="F14" s="36">
        <f t="shared" si="2"/>
        <v>0</v>
      </c>
      <c r="G14" s="37">
        <f>[1]გადასახდელები!L87</f>
        <v>0</v>
      </c>
      <c r="H14" s="38">
        <f>[1]გადასახდელები!M87</f>
        <v>0</v>
      </c>
      <c r="I14" s="36">
        <f t="shared" si="3"/>
        <v>0</v>
      </c>
      <c r="J14" s="37">
        <f>[1]გადასახდელები!O87</f>
        <v>0</v>
      </c>
      <c r="K14" s="39">
        <f>[1]გადასახდელები!P87</f>
        <v>0</v>
      </c>
    </row>
    <row r="15" spans="1:11" s="5" customFormat="1" ht="20.25" customHeight="1" x14ac:dyDescent="0.25">
      <c r="A15" s="3" t="str">
        <f t="shared" si="0"/>
        <v>a</v>
      </c>
      <c r="B15" s="35" t="s">
        <v>13</v>
      </c>
      <c r="C15" s="36">
        <f t="shared" si="1"/>
        <v>30.5</v>
      </c>
      <c r="D15" s="37">
        <f>[1]გადასახდელები!I88</f>
        <v>0</v>
      </c>
      <c r="E15" s="38">
        <f>[1]გადასახდელები!J88</f>
        <v>30.5</v>
      </c>
      <c r="F15" s="36">
        <f t="shared" si="2"/>
        <v>30.5</v>
      </c>
      <c r="G15" s="37">
        <f>[1]გადასახდელები!L88</f>
        <v>0</v>
      </c>
      <c r="H15" s="38">
        <f>[1]გადასახდელები!M88</f>
        <v>30.5</v>
      </c>
      <c r="I15" s="36">
        <f t="shared" si="3"/>
        <v>10.8</v>
      </c>
      <c r="J15" s="37">
        <f>[1]გადასახდელები!O88</f>
        <v>0</v>
      </c>
      <c r="K15" s="39">
        <f>[1]გადასახდელები!P88</f>
        <v>10.8</v>
      </c>
    </row>
    <row r="16" spans="1:11" s="5" customFormat="1" ht="23.25" customHeight="1" x14ac:dyDescent="0.25">
      <c r="A16" s="3" t="str">
        <f t="shared" si="0"/>
        <v>a</v>
      </c>
      <c r="B16" s="35" t="s">
        <v>14</v>
      </c>
      <c r="C16" s="36">
        <f t="shared" si="1"/>
        <v>4671</v>
      </c>
      <c r="D16" s="37">
        <f>[1]გადასახდელები!I96</f>
        <v>0</v>
      </c>
      <c r="E16" s="38">
        <f>[1]გადასახდელები!J96</f>
        <v>4671</v>
      </c>
      <c r="F16" s="36">
        <f t="shared" si="2"/>
        <v>6034.8</v>
      </c>
      <c r="G16" s="37">
        <f>[1]გადასახდელები!L96</f>
        <v>0</v>
      </c>
      <c r="H16" s="38">
        <f>[1]გადასახდელები!M96</f>
        <v>6034.8</v>
      </c>
      <c r="I16" s="36">
        <f t="shared" si="3"/>
        <v>4621.5999999999995</v>
      </c>
      <c r="J16" s="37">
        <f>[1]გადასახდელები!O96</f>
        <v>0</v>
      </c>
      <c r="K16" s="39">
        <f>[1]გადასახდელები!P96</f>
        <v>4621.5999999999995</v>
      </c>
    </row>
    <row r="17" spans="1:11" s="5" customFormat="1" ht="21" customHeight="1" x14ac:dyDescent="0.25">
      <c r="A17" s="3" t="str">
        <f t="shared" si="0"/>
        <v>a</v>
      </c>
      <c r="B17" s="35" t="s">
        <v>7</v>
      </c>
      <c r="C17" s="36">
        <f t="shared" si="1"/>
        <v>35</v>
      </c>
      <c r="D17" s="37">
        <f>[1]გადასახდელები!I97</f>
        <v>0</v>
      </c>
      <c r="E17" s="38">
        <f>[1]გადასახდელები!J97</f>
        <v>35</v>
      </c>
      <c r="F17" s="36">
        <f t="shared" si="2"/>
        <v>70</v>
      </c>
      <c r="G17" s="37">
        <f>[1]გადასახდელები!L97</f>
        <v>0</v>
      </c>
      <c r="H17" s="38">
        <f>[1]გადასახდელები!M97</f>
        <v>70</v>
      </c>
      <c r="I17" s="36">
        <f t="shared" si="3"/>
        <v>5.5</v>
      </c>
      <c r="J17" s="37">
        <f>[1]გადასახდელები!O97</f>
        <v>0</v>
      </c>
      <c r="K17" s="39">
        <f>[1]გადასახდელები!P97</f>
        <v>5.5</v>
      </c>
    </row>
    <row r="18" spans="1:11" s="5" customFormat="1" ht="24.75" customHeight="1" x14ac:dyDescent="0.25">
      <c r="A18" s="3" t="str">
        <f t="shared" si="0"/>
        <v>a</v>
      </c>
      <c r="B18" s="35" t="s">
        <v>15</v>
      </c>
      <c r="C18" s="36">
        <f t="shared" si="1"/>
        <v>372.3</v>
      </c>
      <c r="D18" s="37">
        <f>[1]გადასახდელები!I107</f>
        <v>0</v>
      </c>
      <c r="E18" s="38">
        <f>[1]გადასახდელები!J107</f>
        <v>372.3</v>
      </c>
      <c r="F18" s="36">
        <f t="shared" si="2"/>
        <v>401</v>
      </c>
      <c r="G18" s="37">
        <f>[1]გადასახდელები!L107</f>
        <v>0</v>
      </c>
      <c r="H18" s="38">
        <f>[1]გადასახდელები!M107</f>
        <v>401</v>
      </c>
      <c r="I18" s="36">
        <f t="shared" si="3"/>
        <v>296</v>
      </c>
      <c r="J18" s="37">
        <f>[1]გადასახდელები!O107</f>
        <v>0</v>
      </c>
      <c r="K18" s="39">
        <f>[1]გადასახდელები!P107</f>
        <v>296</v>
      </c>
    </row>
    <row r="19" spans="1:11" s="5" customFormat="1" ht="21" customHeight="1" x14ac:dyDescent="0.25">
      <c r="A19" s="3" t="str">
        <f t="shared" si="0"/>
        <v>a</v>
      </c>
      <c r="B19" s="35" t="s">
        <v>16</v>
      </c>
      <c r="C19" s="36">
        <f t="shared" si="1"/>
        <v>97.5</v>
      </c>
      <c r="D19" s="37">
        <f>[1]გადასახდელები!I117</f>
        <v>0</v>
      </c>
      <c r="E19" s="38">
        <f>[1]გადასახდელები!J117</f>
        <v>97.5</v>
      </c>
      <c r="F19" s="36">
        <f t="shared" si="2"/>
        <v>375</v>
      </c>
      <c r="G19" s="37">
        <f>[1]გადასახდელები!L117</f>
        <v>0</v>
      </c>
      <c r="H19" s="38">
        <f>[1]გადასახდელები!M117</f>
        <v>375</v>
      </c>
      <c r="I19" s="36">
        <f t="shared" si="3"/>
        <v>154.30000000000001</v>
      </c>
      <c r="J19" s="37">
        <f>[1]გადასახდელები!O117</f>
        <v>0</v>
      </c>
      <c r="K19" s="39">
        <f>[1]გადასახდელები!P117</f>
        <v>154.30000000000001</v>
      </c>
    </row>
    <row r="20" spans="1:11" ht="5.25" customHeight="1" x14ac:dyDescent="0.25">
      <c r="A20" s="3" t="str">
        <f t="shared" si="0"/>
        <v>b</v>
      </c>
      <c r="B20" s="40"/>
      <c r="C20" s="41"/>
      <c r="D20" s="42"/>
      <c r="E20" s="43"/>
      <c r="F20" s="41"/>
      <c r="G20" s="42"/>
      <c r="H20" s="43"/>
      <c r="I20" s="41"/>
      <c r="J20" s="42"/>
      <c r="K20" s="44"/>
    </row>
    <row r="21" spans="1:11" s="4" customFormat="1" ht="21" customHeight="1" x14ac:dyDescent="0.25">
      <c r="A21" s="3" t="str">
        <f t="shared" si="0"/>
        <v>a</v>
      </c>
      <c r="B21" s="45" t="s">
        <v>17</v>
      </c>
      <c r="C21" s="31">
        <f t="shared" ref="C21:K21" si="4">C6-C11</f>
        <v>-174.99999999999909</v>
      </c>
      <c r="D21" s="32">
        <f t="shared" si="4"/>
        <v>0</v>
      </c>
      <c r="E21" s="33">
        <f t="shared" si="4"/>
        <v>-174.99999999999909</v>
      </c>
      <c r="F21" s="31">
        <f t="shared" si="4"/>
        <v>6488.7000000000007</v>
      </c>
      <c r="G21" s="32">
        <f t="shared" si="4"/>
        <v>6033.4000000000005</v>
      </c>
      <c r="H21" s="33">
        <f t="shared" si="4"/>
        <v>455.29999999999927</v>
      </c>
      <c r="I21" s="31">
        <f t="shared" si="4"/>
        <v>3104.0000000000018</v>
      </c>
      <c r="J21" s="32">
        <f t="shared" si="4"/>
        <v>2641.6000000000004</v>
      </c>
      <c r="K21" s="34">
        <f t="shared" si="4"/>
        <v>462.40000000000055</v>
      </c>
    </row>
    <row r="22" spans="1:11" ht="7.5" customHeight="1" x14ac:dyDescent="0.25">
      <c r="A22" s="3" t="str">
        <f t="shared" si="0"/>
        <v>b</v>
      </c>
      <c r="B22" s="40"/>
      <c r="C22" s="41"/>
      <c r="D22" s="42"/>
      <c r="E22" s="43"/>
      <c r="F22" s="41"/>
      <c r="G22" s="42"/>
      <c r="H22" s="43"/>
      <c r="I22" s="41"/>
      <c r="J22" s="42"/>
      <c r="K22" s="44"/>
    </row>
    <row r="23" spans="1:11" s="4" customFormat="1" ht="22.5" customHeight="1" x14ac:dyDescent="0.25">
      <c r="A23" s="3" t="str">
        <f t="shared" si="0"/>
        <v>a</v>
      </c>
      <c r="B23" s="45" t="s">
        <v>18</v>
      </c>
      <c r="C23" s="31">
        <f t="shared" ref="C23:K23" si="5">C24-C25</f>
        <v>375</v>
      </c>
      <c r="D23" s="32">
        <f t="shared" si="5"/>
        <v>0</v>
      </c>
      <c r="E23" s="33">
        <f t="shared" si="5"/>
        <v>375</v>
      </c>
      <c r="F23" s="31">
        <f t="shared" si="5"/>
        <v>11726.499999999998</v>
      </c>
      <c r="G23" s="32">
        <f t="shared" si="5"/>
        <v>11381.199999999999</v>
      </c>
      <c r="H23" s="33">
        <f t="shared" si="5"/>
        <v>345.3</v>
      </c>
      <c r="I23" s="31">
        <f t="shared" si="5"/>
        <v>6068.0999999999995</v>
      </c>
      <c r="J23" s="32">
        <f t="shared" si="5"/>
        <v>5683.7999999999993</v>
      </c>
      <c r="K23" s="34">
        <f t="shared" si="5"/>
        <v>384.3</v>
      </c>
    </row>
    <row r="24" spans="1:11" s="5" customFormat="1" x14ac:dyDescent="0.25">
      <c r="A24" s="3" t="str">
        <f t="shared" si="0"/>
        <v>a</v>
      </c>
      <c r="B24" s="35" t="s">
        <v>19</v>
      </c>
      <c r="C24" s="36">
        <f>D24+E24</f>
        <v>415</v>
      </c>
      <c r="D24" s="37">
        <f>[1]გადასახდელები!I140</f>
        <v>0</v>
      </c>
      <c r="E24" s="38">
        <f>[1]გადასახდელები!J140</f>
        <v>415</v>
      </c>
      <c r="F24" s="36">
        <f>G24+H24</f>
        <v>12133.199999999999</v>
      </c>
      <c r="G24" s="37">
        <f>[1]გადასახდელები!L140</f>
        <v>11381.199999999999</v>
      </c>
      <c r="H24" s="38">
        <f>[1]გადასახდელები!M140</f>
        <v>752</v>
      </c>
      <c r="I24" s="36">
        <f>J24+K24</f>
        <v>6143.9999999999991</v>
      </c>
      <c r="J24" s="37">
        <f>[1]გადასახდელები!O140</f>
        <v>5683.7999999999993</v>
      </c>
      <c r="K24" s="39">
        <f>[1]გადასახდელები!P140</f>
        <v>460.2</v>
      </c>
    </row>
    <row r="25" spans="1:11" s="5" customFormat="1" ht="16.5" customHeight="1" x14ac:dyDescent="0.25">
      <c r="A25" s="3" t="str">
        <f t="shared" si="0"/>
        <v>a</v>
      </c>
      <c r="B25" s="35" t="s">
        <v>20</v>
      </c>
      <c r="C25" s="36">
        <f>D25+E25</f>
        <v>40</v>
      </c>
      <c r="D25" s="37">
        <f>[1]შემოსულობები!E75</f>
        <v>0</v>
      </c>
      <c r="E25" s="38">
        <f>[1]შემოსულობები!F75</f>
        <v>40</v>
      </c>
      <c r="F25" s="36">
        <f>G25+H25</f>
        <v>406.7</v>
      </c>
      <c r="G25" s="37">
        <f>[1]შემოსულობები!H75</f>
        <v>0</v>
      </c>
      <c r="H25" s="38">
        <f>[1]შემოსულობები!I75</f>
        <v>406.7</v>
      </c>
      <c r="I25" s="36">
        <f>J25+K25</f>
        <v>75.899999999999991</v>
      </c>
      <c r="J25" s="37">
        <f>[1]შემოსულობები!K75</f>
        <v>0</v>
      </c>
      <c r="K25" s="39">
        <f>[1]შემოსულობები!L75</f>
        <v>75.899999999999991</v>
      </c>
    </row>
    <row r="26" spans="1:11" ht="5.25" customHeight="1" x14ac:dyDescent="0.25">
      <c r="A26" s="3" t="str">
        <f t="shared" si="0"/>
        <v>b</v>
      </c>
      <c r="B26" s="40"/>
      <c r="C26" s="41"/>
      <c r="D26" s="42"/>
      <c r="E26" s="43"/>
      <c r="F26" s="41"/>
      <c r="G26" s="42"/>
      <c r="H26" s="43"/>
      <c r="I26" s="41"/>
      <c r="J26" s="42"/>
      <c r="K26" s="44"/>
    </row>
    <row r="27" spans="1:11" s="4" customFormat="1" ht="17.25" customHeight="1" x14ac:dyDescent="0.25">
      <c r="A27" s="3" t="str">
        <f t="shared" si="0"/>
        <v>b</v>
      </c>
      <c r="B27" s="45" t="s">
        <v>21</v>
      </c>
      <c r="C27" s="31">
        <f t="shared" ref="C27:K27" si="6">C21-C23</f>
        <v>-549.99999999999909</v>
      </c>
      <c r="D27" s="32">
        <f t="shared" si="6"/>
        <v>0</v>
      </c>
      <c r="E27" s="33">
        <f t="shared" si="6"/>
        <v>-549.99999999999909</v>
      </c>
      <c r="F27" s="31">
        <f t="shared" si="6"/>
        <v>-5237.7999999999975</v>
      </c>
      <c r="G27" s="32">
        <f t="shared" si="6"/>
        <v>-5347.7999999999984</v>
      </c>
      <c r="H27" s="33">
        <f t="shared" si="6"/>
        <v>109.99999999999926</v>
      </c>
      <c r="I27" s="31">
        <f t="shared" si="6"/>
        <v>-2964.0999999999976</v>
      </c>
      <c r="J27" s="32">
        <f t="shared" si="6"/>
        <v>-3042.1999999999989</v>
      </c>
      <c r="K27" s="34">
        <f t="shared" si="6"/>
        <v>78.100000000000534</v>
      </c>
    </row>
    <row r="28" spans="1:11" ht="4.5" customHeight="1" x14ac:dyDescent="0.25">
      <c r="A28" s="3" t="str">
        <f t="shared" si="0"/>
        <v>b</v>
      </c>
      <c r="B28" s="40"/>
      <c r="C28" s="41"/>
      <c r="D28" s="42"/>
      <c r="E28" s="43"/>
      <c r="F28" s="41"/>
      <c r="G28" s="42"/>
      <c r="H28" s="43"/>
      <c r="I28" s="41"/>
      <c r="J28" s="42"/>
      <c r="K28" s="44"/>
    </row>
    <row r="29" spans="1:11" s="4" customFormat="1" ht="24" customHeight="1" x14ac:dyDescent="0.25">
      <c r="A29" s="3" t="str">
        <f t="shared" si="0"/>
        <v>b</v>
      </c>
      <c r="B29" s="45" t="s">
        <v>22</v>
      </c>
      <c r="C29" s="31">
        <f t="shared" ref="C29:K29" si="7">C30-C38</f>
        <v>-602.99999999999909</v>
      </c>
      <c r="D29" s="32">
        <f t="shared" si="7"/>
        <v>0</v>
      </c>
      <c r="E29" s="33">
        <f t="shared" si="7"/>
        <v>-602.99999999999909</v>
      </c>
      <c r="F29" s="31">
        <f t="shared" si="7"/>
        <v>-5291.2999999999984</v>
      </c>
      <c r="G29" s="32">
        <f t="shared" si="7"/>
        <v>-5347.7999999999984</v>
      </c>
      <c r="H29" s="33">
        <f t="shared" si="7"/>
        <v>56.5</v>
      </c>
      <c r="I29" s="31">
        <f t="shared" si="7"/>
        <v>-2990.6999999999989</v>
      </c>
      <c r="J29" s="32">
        <f t="shared" si="7"/>
        <v>-3042.1999999999989</v>
      </c>
      <c r="K29" s="34">
        <f t="shared" si="7"/>
        <v>51.5</v>
      </c>
    </row>
    <row r="30" spans="1:11" s="5" customFormat="1" x14ac:dyDescent="0.25">
      <c r="A30" s="3" t="str">
        <f t="shared" si="0"/>
        <v>a</v>
      </c>
      <c r="B30" s="35" t="s">
        <v>23</v>
      </c>
      <c r="C30" s="36">
        <f t="shared" ref="C30:C45" si="8">D30+E30</f>
        <v>0</v>
      </c>
      <c r="D30" s="37">
        <f>SUM(D31:D37)</f>
        <v>0</v>
      </c>
      <c r="E30" s="38">
        <f>SUM(E31:E37)</f>
        <v>0</v>
      </c>
      <c r="F30" s="36">
        <f t="shared" ref="F30:F45" si="9">G30+H30</f>
        <v>56.5</v>
      </c>
      <c r="G30" s="37">
        <f>SUM(G31:G37)</f>
        <v>0</v>
      </c>
      <c r="H30" s="38">
        <f>SUM(H31:H37)</f>
        <v>56.5</v>
      </c>
      <c r="I30" s="36">
        <f>J30+K30</f>
        <v>51.5</v>
      </c>
      <c r="J30" s="37">
        <f>SUM(J31:J37)</f>
        <v>0</v>
      </c>
      <c r="K30" s="39">
        <f>SUM(K31:K37)</f>
        <v>51.5</v>
      </c>
    </row>
    <row r="31" spans="1:11" s="6" customFormat="1" ht="19.5" customHeight="1" x14ac:dyDescent="0.25">
      <c r="A31" s="3" t="str">
        <f t="shared" si="0"/>
        <v>a</v>
      </c>
      <c r="B31" s="46" t="s">
        <v>24</v>
      </c>
      <c r="C31" s="47">
        <f>SUM(D31:E31)</f>
        <v>0</v>
      </c>
      <c r="D31" s="48">
        <f>IF(D61&lt;0," ",D61*1)</f>
        <v>0</v>
      </c>
      <c r="E31" s="49" t="str">
        <f>IF(E61&lt;0," ",E61*1)</f>
        <v xml:space="preserve"> </v>
      </c>
      <c r="F31" s="47">
        <f>SUM(G31:H31)</f>
        <v>56.5</v>
      </c>
      <c r="G31" s="48" t="str">
        <f>IF(G61&lt;0," ",G61*1)</f>
        <v xml:space="preserve"> </v>
      </c>
      <c r="H31" s="49">
        <f>IF(H61&lt;0," ",H61*1)</f>
        <v>56.5</v>
      </c>
      <c r="I31" s="47">
        <f>SUM(J31:K31)</f>
        <v>51.5</v>
      </c>
      <c r="J31" s="48" t="str">
        <f>IF(J61&lt;0," ",J61*1)</f>
        <v xml:space="preserve"> </v>
      </c>
      <c r="K31" s="50">
        <f>IF(K61&lt;0," ",K61*1)</f>
        <v>51.5</v>
      </c>
    </row>
    <row r="32" spans="1:11" s="6" customFormat="1" ht="12" customHeight="1" x14ac:dyDescent="0.25">
      <c r="A32" s="3" t="str">
        <f t="shared" si="0"/>
        <v>b</v>
      </c>
      <c r="B32" s="51" t="s">
        <v>25</v>
      </c>
      <c r="C32" s="47">
        <f t="shared" si="8"/>
        <v>0</v>
      </c>
      <c r="D32" s="52">
        <f>[1]გადასახდელები!I205+[1]გადასახდელები!I212</f>
        <v>0</v>
      </c>
      <c r="E32" s="53">
        <f>[1]გადასახდელები!J205+[1]გადასახდელები!J212</f>
        <v>0</v>
      </c>
      <c r="F32" s="47">
        <f t="shared" si="9"/>
        <v>0</v>
      </c>
      <c r="G32" s="52">
        <f>[1]გადასახდელები!L205+[1]გადასახდელები!L212</f>
        <v>0</v>
      </c>
      <c r="H32" s="53">
        <f>[1]გადასახდელები!M205+[1]გადასახდელები!M212</f>
        <v>0</v>
      </c>
      <c r="I32" s="47">
        <f t="shared" ref="I32:I38" si="10">J32+K32</f>
        <v>0</v>
      </c>
      <c r="J32" s="52">
        <f>[1]გადასახდელები!O205+[1]გადასახდელები!O212</f>
        <v>0</v>
      </c>
      <c r="K32" s="54">
        <f>[1]გადასახდელები!P205+[1]გადასახდელები!P212</f>
        <v>0</v>
      </c>
    </row>
    <row r="33" spans="1:11" s="7" customFormat="1" ht="11.25" customHeight="1" x14ac:dyDescent="0.25">
      <c r="A33" s="3" t="str">
        <f t="shared" si="0"/>
        <v>b</v>
      </c>
      <c r="B33" s="51" t="s">
        <v>26</v>
      </c>
      <c r="C33" s="47">
        <f t="shared" si="8"/>
        <v>0</v>
      </c>
      <c r="D33" s="52">
        <f>[1]გადასახდელები!I206+[1]გადასახდელები!I213</f>
        <v>0</v>
      </c>
      <c r="E33" s="53">
        <f>[1]გადასახდელები!J206+[1]გადასახდელები!J213</f>
        <v>0</v>
      </c>
      <c r="F33" s="47">
        <f t="shared" si="9"/>
        <v>0</v>
      </c>
      <c r="G33" s="52">
        <f>[1]გადასახდელები!L206+[1]გადასახდელები!L213</f>
        <v>0</v>
      </c>
      <c r="H33" s="53">
        <f>[1]გადასახდელები!M206+[1]გადასახდელები!M213</f>
        <v>0</v>
      </c>
      <c r="I33" s="47">
        <f t="shared" si="10"/>
        <v>0</v>
      </c>
      <c r="J33" s="52">
        <f>[1]გადასახდელები!O206+[1]გადასახდელები!O213</f>
        <v>0</v>
      </c>
      <c r="K33" s="54">
        <f>[1]გადასახდელები!P206+[1]გადასახდელები!P213</f>
        <v>0</v>
      </c>
    </row>
    <row r="34" spans="1:11" s="7" customFormat="1" ht="12.75" customHeight="1" x14ac:dyDescent="0.25">
      <c r="A34" s="3" t="str">
        <f t="shared" si="0"/>
        <v>b</v>
      </c>
      <c r="B34" s="51" t="s">
        <v>27</v>
      </c>
      <c r="C34" s="47">
        <f t="shared" si="8"/>
        <v>0</v>
      </c>
      <c r="D34" s="52">
        <f>[1]გადასახდელები!I207+[1]გადასახდელები!I214</f>
        <v>0</v>
      </c>
      <c r="E34" s="53">
        <f>[1]გადასახდელები!J207+[1]გადასახდელები!J214</f>
        <v>0</v>
      </c>
      <c r="F34" s="47">
        <f t="shared" si="9"/>
        <v>0</v>
      </c>
      <c r="G34" s="52">
        <f>[1]გადასახდელები!L207+[1]გადასახდელები!L214</f>
        <v>0</v>
      </c>
      <c r="H34" s="53">
        <f>[1]გადასახდელები!M207+[1]გადასახდელები!M214</f>
        <v>0</v>
      </c>
      <c r="I34" s="47">
        <f t="shared" si="10"/>
        <v>0</v>
      </c>
      <c r="J34" s="52">
        <f>[1]გადასახდელები!O207+[1]გადასახდელები!O214</f>
        <v>0</v>
      </c>
      <c r="K34" s="54">
        <f>[1]გადასახდელები!P207+[1]გადასახდელები!P214</f>
        <v>0</v>
      </c>
    </row>
    <row r="35" spans="1:11" s="7" customFormat="1" ht="12" customHeight="1" x14ac:dyDescent="0.25">
      <c r="A35" s="3" t="str">
        <f t="shared" si="0"/>
        <v>b</v>
      </c>
      <c r="B35" s="51" t="s">
        <v>28</v>
      </c>
      <c r="C35" s="47">
        <f t="shared" si="8"/>
        <v>0</v>
      </c>
      <c r="D35" s="52">
        <f>[1]გადასახდელები!I208+[1]გადასახდელები!I215</f>
        <v>0</v>
      </c>
      <c r="E35" s="53">
        <f>[1]გადასახდელები!J208+[1]გადასახდელები!J215</f>
        <v>0</v>
      </c>
      <c r="F35" s="47">
        <f t="shared" si="9"/>
        <v>0</v>
      </c>
      <c r="G35" s="52">
        <f>[1]გადასახდელები!L208+[1]გადასახდელები!L215</f>
        <v>0</v>
      </c>
      <c r="H35" s="53">
        <f>[1]გადასახდელები!M208+[1]გადასახდელები!M215</f>
        <v>0</v>
      </c>
      <c r="I35" s="47">
        <f t="shared" si="10"/>
        <v>0</v>
      </c>
      <c r="J35" s="52">
        <f>[1]გადასახდელები!O208+[1]გადასახდელები!O215</f>
        <v>0</v>
      </c>
      <c r="K35" s="54">
        <f>[1]გადასახდელები!P208+[1]გადასახდელები!P215</f>
        <v>0</v>
      </c>
    </row>
    <row r="36" spans="1:11" s="7" customFormat="1" ht="10.5" customHeight="1" x14ac:dyDescent="0.25">
      <c r="A36" s="3" t="str">
        <f t="shared" si="0"/>
        <v>b</v>
      </c>
      <c r="B36" s="51" t="s">
        <v>29</v>
      </c>
      <c r="C36" s="47">
        <f t="shared" si="8"/>
        <v>0</v>
      </c>
      <c r="D36" s="52">
        <f>[1]გადასახდელები!I209+[1]გადასახდელები!I216</f>
        <v>0</v>
      </c>
      <c r="E36" s="53">
        <f>[1]გადასახდელები!J209+[1]გადასახდელები!J216</f>
        <v>0</v>
      </c>
      <c r="F36" s="47">
        <f t="shared" si="9"/>
        <v>0</v>
      </c>
      <c r="G36" s="52">
        <f>[1]გადასახდელები!L209+[1]გადასახდელები!L216</f>
        <v>0</v>
      </c>
      <c r="H36" s="53">
        <f>[1]გადასახდელები!M209+[1]გადასახდელები!M216</f>
        <v>0</v>
      </c>
      <c r="I36" s="47">
        <f t="shared" si="10"/>
        <v>0</v>
      </c>
      <c r="J36" s="52">
        <f>[1]გადასახდელები!O209+[1]გადასახდელები!O216</f>
        <v>0</v>
      </c>
      <c r="K36" s="54">
        <f>[1]გადასახდელები!P209+[1]გადასახდელები!P216</f>
        <v>0</v>
      </c>
    </row>
    <row r="37" spans="1:11" s="7" customFormat="1" ht="7.5" customHeight="1" x14ac:dyDescent="0.25">
      <c r="A37" s="3" t="str">
        <f t="shared" si="0"/>
        <v>b</v>
      </c>
      <c r="B37" s="51" t="s">
        <v>30</v>
      </c>
      <c r="C37" s="47">
        <f t="shared" si="8"/>
        <v>0</v>
      </c>
      <c r="D37" s="52">
        <f>[1]გადასახდელები!I210+[1]გადასახდელები!I217</f>
        <v>0</v>
      </c>
      <c r="E37" s="53">
        <f>[1]გადასახდელები!J210+[1]გადასახდელები!J217</f>
        <v>0</v>
      </c>
      <c r="F37" s="47">
        <f t="shared" si="9"/>
        <v>0</v>
      </c>
      <c r="G37" s="52">
        <f>[1]გადასახდელები!L210+[1]გადასახდელები!L217</f>
        <v>0</v>
      </c>
      <c r="H37" s="53">
        <f>[1]გადასახდელები!M210+[1]გადასახდელები!M217</f>
        <v>0</v>
      </c>
      <c r="I37" s="47">
        <f t="shared" si="10"/>
        <v>0</v>
      </c>
      <c r="J37" s="52">
        <f>[1]გადასახდელები!O210+[1]გადასახდელები!O217</f>
        <v>0</v>
      </c>
      <c r="K37" s="54">
        <f>[1]გადასახდელები!P210+[1]გადასახდელები!P217</f>
        <v>0</v>
      </c>
    </row>
    <row r="38" spans="1:11" s="5" customFormat="1" ht="19.5" customHeight="1" x14ac:dyDescent="0.25">
      <c r="A38" s="3" t="str">
        <f t="shared" si="0"/>
        <v>a</v>
      </c>
      <c r="B38" s="35" t="s">
        <v>20</v>
      </c>
      <c r="C38" s="36">
        <f t="shared" si="8"/>
        <v>602.99999999999909</v>
      </c>
      <c r="D38" s="37">
        <f>SUM(D39:D45)</f>
        <v>0</v>
      </c>
      <c r="E38" s="38">
        <f>SUM(E39:E45)</f>
        <v>602.99999999999909</v>
      </c>
      <c r="F38" s="36">
        <f t="shared" si="9"/>
        <v>5347.7999999999984</v>
      </c>
      <c r="G38" s="37">
        <f>SUM(G39:G45)</f>
        <v>5347.7999999999984</v>
      </c>
      <c r="H38" s="38">
        <f>SUM(H39:H45)</f>
        <v>0</v>
      </c>
      <c r="I38" s="36">
        <f t="shared" si="10"/>
        <v>3042.1999999999989</v>
      </c>
      <c r="J38" s="37">
        <f>SUM(J39:J45)</f>
        <v>3042.1999999999989</v>
      </c>
      <c r="K38" s="39">
        <f>SUM(K39:K45)</f>
        <v>0</v>
      </c>
    </row>
    <row r="39" spans="1:11" s="6" customFormat="1" ht="19.5" customHeight="1" x14ac:dyDescent="0.25">
      <c r="A39" s="3" t="str">
        <f t="shared" si="0"/>
        <v>a</v>
      </c>
      <c r="B39" s="46" t="s">
        <v>24</v>
      </c>
      <c r="C39" s="47">
        <f>SUM(D39:E39)</f>
        <v>602.99999999999909</v>
      </c>
      <c r="D39" s="48">
        <f>IF(D61&gt;0," ",D61*(-1))</f>
        <v>0</v>
      </c>
      <c r="E39" s="49">
        <f>IF(E61&gt;0," ",E61*(-1))</f>
        <v>602.99999999999909</v>
      </c>
      <c r="F39" s="47">
        <f>SUM(G39:H39)</f>
        <v>5347.7999999999984</v>
      </c>
      <c r="G39" s="48">
        <f>IF(G61&gt;0," ",G61*(-1))</f>
        <v>5347.7999999999984</v>
      </c>
      <c r="H39" s="49" t="str">
        <f>IF(H61&gt;0," ",H61*(-1))</f>
        <v xml:space="preserve"> </v>
      </c>
      <c r="I39" s="47">
        <f>SUM(J39:K39)</f>
        <v>3042.1999999999989</v>
      </c>
      <c r="J39" s="48">
        <f>IF(J61&gt;0," ",J61*(-1))</f>
        <v>3042.1999999999989</v>
      </c>
      <c r="K39" s="50" t="str">
        <f>IF(K61&gt;0," ",K61*(-1))</f>
        <v xml:space="preserve"> </v>
      </c>
    </row>
    <row r="40" spans="1:11" s="7" customFormat="1" ht="15" customHeight="1" x14ac:dyDescent="0.25">
      <c r="A40" s="3" t="str">
        <f t="shared" si="0"/>
        <v>b</v>
      </c>
      <c r="B40" s="51" t="s">
        <v>25</v>
      </c>
      <c r="C40" s="47">
        <f t="shared" si="8"/>
        <v>0</v>
      </c>
      <c r="D40" s="52">
        <f>[1]შემოსულობები!E85+[1]შემოსულობები!E92</f>
        <v>0</v>
      </c>
      <c r="E40" s="53">
        <f>[1]შემოსულობები!F85+[1]შემოსულობები!F92</f>
        <v>0</v>
      </c>
      <c r="F40" s="47">
        <f t="shared" si="9"/>
        <v>0</v>
      </c>
      <c r="G40" s="52">
        <f>[1]შემოსულობები!H85+[1]შემოსულობები!H92</f>
        <v>0</v>
      </c>
      <c r="H40" s="53">
        <f>[1]შემოსულობები!I85+[1]შემოსულობები!I92</f>
        <v>0</v>
      </c>
      <c r="I40" s="47">
        <f t="shared" ref="I40:I45" si="11">J40+K40</f>
        <v>0</v>
      </c>
      <c r="J40" s="52">
        <f>[1]შემოსულობები!K85+[1]შემოსულობები!K92</f>
        <v>0</v>
      </c>
      <c r="K40" s="54">
        <f>[1]შემოსულობები!L85+[1]შემოსულობები!L92</f>
        <v>0</v>
      </c>
    </row>
    <row r="41" spans="1:11" s="7" customFormat="1" ht="12" customHeight="1" x14ac:dyDescent="0.25">
      <c r="A41" s="3" t="str">
        <f t="shared" si="0"/>
        <v>b</v>
      </c>
      <c r="B41" s="51" t="s">
        <v>26</v>
      </c>
      <c r="C41" s="47">
        <f t="shared" si="8"/>
        <v>0</v>
      </c>
      <c r="D41" s="52">
        <f>[1]შემოსულობები!E86+[1]შემოსულობები!E93</f>
        <v>0</v>
      </c>
      <c r="E41" s="53">
        <f>[1]შემოსულობები!F86+[1]შემოსულობები!F93</f>
        <v>0</v>
      </c>
      <c r="F41" s="47">
        <f t="shared" si="9"/>
        <v>0</v>
      </c>
      <c r="G41" s="52">
        <f>[1]შემოსულობები!H86+[1]შემოსულობები!H93</f>
        <v>0</v>
      </c>
      <c r="H41" s="53">
        <f>[1]შემოსულობები!I86+[1]შემოსულობები!I93</f>
        <v>0</v>
      </c>
      <c r="I41" s="47">
        <f t="shared" si="11"/>
        <v>0</v>
      </c>
      <c r="J41" s="52">
        <f>[1]შემოსულობები!K86+[1]შემოსულობები!K93</f>
        <v>0</v>
      </c>
      <c r="K41" s="54">
        <f>[1]შემოსულობები!L86+[1]შემოსულობები!L93</f>
        <v>0</v>
      </c>
    </row>
    <row r="42" spans="1:11" s="7" customFormat="1" ht="9.75" customHeight="1" x14ac:dyDescent="0.25">
      <c r="A42" s="3" t="str">
        <f t="shared" si="0"/>
        <v>b</v>
      </c>
      <c r="B42" s="51" t="s">
        <v>27</v>
      </c>
      <c r="C42" s="47">
        <f t="shared" si="8"/>
        <v>0</v>
      </c>
      <c r="D42" s="52">
        <f>[1]შემოსულობები!E87+[1]შემოსულობები!E94</f>
        <v>0</v>
      </c>
      <c r="E42" s="53">
        <f>[1]შემოსულობები!F87+[1]შემოსულობები!F94</f>
        <v>0</v>
      </c>
      <c r="F42" s="47">
        <f t="shared" si="9"/>
        <v>0</v>
      </c>
      <c r="G42" s="52">
        <f>[1]შემოსულობები!H87+[1]შემოსულობები!H94</f>
        <v>0</v>
      </c>
      <c r="H42" s="53">
        <f>[1]შემოსულობები!I87+[1]შემოსულობები!I94</f>
        <v>0</v>
      </c>
      <c r="I42" s="47">
        <f t="shared" si="11"/>
        <v>0</v>
      </c>
      <c r="J42" s="52">
        <f>[1]შემოსულობები!K87+[1]შემოსულობები!K94</f>
        <v>0</v>
      </c>
      <c r="K42" s="54">
        <f>[1]შემოსულობები!L87+[1]შემოსულობები!L94</f>
        <v>0</v>
      </c>
    </row>
    <row r="43" spans="1:11" s="7" customFormat="1" ht="11.25" customHeight="1" x14ac:dyDescent="0.25">
      <c r="A43" s="3" t="str">
        <f t="shared" si="0"/>
        <v>b</v>
      </c>
      <c r="B43" s="51" t="s">
        <v>28</v>
      </c>
      <c r="C43" s="47">
        <f t="shared" si="8"/>
        <v>0</v>
      </c>
      <c r="D43" s="52">
        <f>[1]შემოსულობები!E88+[1]შემოსულობები!E95</f>
        <v>0</v>
      </c>
      <c r="E43" s="53">
        <f>[1]შემოსულობები!F88+[1]შემოსულობები!F95</f>
        <v>0</v>
      </c>
      <c r="F43" s="47">
        <f t="shared" si="9"/>
        <v>0</v>
      </c>
      <c r="G43" s="52">
        <f>[1]შემოსულობები!H88+[1]შემოსულობები!H95</f>
        <v>0</v>
      </c>
      <c r="H43" s="53">
        <f>[1]შემოსულობები!I88+[1]შემოსულობები!I95</f>
        <v>0</v>
      </c>
      <c r="I43" s="47">
        <f t="shared" si="11"/>
        <v>0</v>
      </c>
      <c r="J43" s="52">
        <f>[1]შემოსულობები!K88+[1]შემოსულობები!K95</f>
        <v>0</v>
      </c>
      <c r="K43" s="54">
        <f>[1]შემოსულობები!L88+[1]შემოსულობები!L95</f>
        <v>0</v>
      </c>
    </row>
    <row r="44" spans="1:11" s="7" customFormat="1" ht="12" customHeight="1" x14ac:dyDescent="0.25">
      <c r="A44" s="3" t="str">
        <f t="shared" si="0"/>
        <v>b</v>
      </c>
      <c r="B44" s="51" t="s">
        <v>29</v>
      </c>
      <c r="C44" s="47">
        <f t="shared" si="8"/>
        <v>0</v>
      </c>
      <c r="D44" s="52">
        <f>[1]შემოსულობები!E89+[1]შემოსულობები!E96</f>
        <v>0</v>
      </c>
      <c r="E44" s="53">
        <f>[1]შემოსულობები!F89+[1]შემოსულობები!F96</f>
        <v>0</v>
      </c>
      <c r="F44" s="47">
        <f t="shared" si="9"/>
        <v>0</v>
      </c>
      <c r="G44" s="52">
        <f>[1]შემოსულობები!H89+[1]შემოსულობები!H96</f>
        <v>0</v>
      </c>
      <c r="H44" s="53">
        <f>[1]შემოსულობები!I89+[1]შემოსულობები!I96</f>
        <v>0</v>
      </c>
      <c r="I44" s="47">
        <f t="shared" si="11"/>
        <v>0</v>
      </c>
      <c r="J44" s="52">
        <f>[1]შემოსულობები!K89+[1]შემოსულობები!K96</f>
        <v>0</v>
      </c>
      <c r="K44" s="54">
        <f>[1]შემოსულობები!L89+[1]შემოსულობები!L96</f>
        <v>0</v>
      </c>
    </row>
    <row r="45" spans="1:11" s="7" customFormat="1" ht="9" customHeight="1" x14ac:dyDescent="0.25">
      <c r="A45" s="3" t="str">
        <f t="shared" si="0"/>
        <v>b</v>
      </c>
      <c r="B45" s="51" t="s">
        <v>30</v>
      </c>
      <c r="C45" s="47">
        <f t="shared" si="8"/>
        <v>0</v>
      </c>
      <c r="D45" s="52">
        <f>[1]შემოსულობები!E90+[1]შემოსულობები!E97</f>
        <v>0</v>
      </c>
      <c r="E45" s="53">
        <f>[1]შემოსულობები!F90+[1]შემოსულობები!F97</f>
        <v>0</v>
      </c>
      <c r="F45" s="47">
        <f t="shared" si="9"/>
        <v>0</v>
      </c>
      <c r="G45" s="52">
        <f>[1]შემოსულობები!H90+[1]შემოსულობები!H97</f>
        <v>0</v>
      </c>
      <c r="H45" s="53">
        <f>[1]შემოსულობები!I90+[1]შემოსულობები!I97</f>
        <v>0</v>
      </c>
      <c r="I45" s="47">
        <f t="shared" si="11"/>
        <v>0</v>
      </c>
      <c r="J45" s="52">
        <f>[1]შემოსულობები!K90+[1]შემოსულობები!K97</f>
        <v>0</v>
      </c>
      <c r="K45" s="54">
        <f>[1]შემოსულობები!L90+[1]შემოსულობები!L97</f>
        <v>0</v>
      </c>
    </row>
    <row r="46" spans="1:11" ht="3.75" customHeight="1" x14ac:dyDescent="0.25">
      <c r="A46" s="3" t="str">
        <f t="shared" si="0"/>
        <v>b</v>
      </c>
      <c r="B46" s="40"/>
      <c r="C46" s="41"/>
      <c r="D46" s="42"/>
      <c r="E46" s="43"/>
      <c r="F46" s="41"/>
      <c r="G46" s="42"/>
      <c r="H46" s="43"/>
      <c r="I46" s="41"/>
      <c r="J46" s="42"/>
      <c r="K46" s="44"/>
    </row>
    <row r="47" spans="1:11" s="4" customFormat="1" ht="21" customHeight="1" x14ac:dyDescent="0.25">
      <c r="A47" s="3" t="str">
        <f t="shared" si="0"/>
        <v>b</v>
      </c>
      <c r="B47" s="45" t="s">
        <v>31</v>
      </c>
      <c r="C47" s="31">
        <f t="shared" ref="C47:K47" si="12">C48-C51</f>
        <v>-53</v>
      </c>
      <c r="D47" s="32">
        <f t="shared" si="12"/>
        <v>0</v>
      </c>
      <c r="E47" s="33">
        <f t="shared" si="12"/>
        <v>-53</v>
      </c>
      <c r="F47" s="31">
        <f t="shared" si="12"/>
        <v>-53.5</v>
      </c>
      <c r="G47" s="32">
        <f t="shared" si="12"/>
        <v>0</v>
      </c>
      <c r="H47" s="33">
        <f t="shared" si="12"/>
        <v>-53.5</v>
      </c>
      <c r="I47" s="31">
        <f t="shared" si="12"/>
        <v>-26.6</v>
      </c>
      <c r="J47" s="32">
        <f t="shared" si="12"/>
        <v>0</v>
      </c>
      <c r="K47" s="34">
        <f t="shared" si="12"/>
        <v>-26.6</v>
      </c>
    </row>
    <row r="48" spans="1:11" s="5" customFormat="1" x14ac:dyDescent="0.25">
      <c r="A48" s="3" t="str">
        <f t="shared" si="0"/>
        <v>b</v>
      </c>
      <c r="B48" s="35" t="s">
        <v>23</v>
      </c>
      <c r="C48" s="36">
        <f>D48+E48</f>
        <v>0</v>
      </c>
      <c r="D48" s="37">
        <f>D49+D50</f>
        <v>0</v>
      </c>
      <c r="E48" s="38">
        <f>E49+E50</f>
        <v>0</v>
      </c>
      <c r="F48" s="36">
        <f>G48+H48</f>
        <v>0</v>
      </c>
      <c r="G48" s="37">
        <f>G49+G50</f>
        <v>0</v>
      </c>
      <c r="H48" s="38">
        <f>H49+H50</f>
        <v>0</v>
      </c>
      <c r="I48" s="36">
        <f>J48+K48</f>
        <v>0</v>
      </c>
      <c r="J48" s="37">
        <f>J49+J50</f>
        <v>0</v>
      </c>
      <c r="K48" s="39">
        <f>K49+K50</f>
        <v>0</v>
      </c>
    </row>
    <row r="49" spans="1:11" s="7" customFormat="1" ht="12" customHeight="1" x14ac:dyDescent="0.25">
      <c r="A49" s="3" t="str">
        <f t="shared" si="0"/>
        <v>b</v>
      </c>
      <c r="B49" s="51" t="s">
        <v>32</v>
      </c>
      <c r="C49" s="47">
        <f>D49+E49</f>
        <v>0</v>
      </c>
      <c r="D49" s="52">
        <f>[1]შემოსულობები!E100</f>
        <v>0</v>
      </c>
      <c r="E49" s="53">
        <f>[1]შემოსულობები!F100</f>
        <v>0</v>
      </c>
      <c r="F49" s="47">
        <f>G49+H49</f>
        <v>0</v>
      </c>
      <c r="G49" s="52">
        <f>[1]შემოსულობები!H100</f>
        <v>0</v>
      </c>
      <c r="H49" s="53">
        <f>[1]შემოსულობები!I100</f>
        <v>0</v>
      </c>
      <c r="I49" s="47">
        <f>J49+K49</f>
        <v>0</v>
      </c>
      <c r="J49" s="52">
        <f>[1]შემოსულობები!K100</f>
        <v>0</v>
      </c>
      <c r="K49" s="54">
        <f>[1]შემოსულობები!L100</f>
        <v>0</v>
      </c>
    </row>
    <row r="50" spans="1:11" s="7" customFormat="1" ht="13.5" customHeight="1" x14ac:dyDescent="0.25">
      <c r="A50" s="3" t="str">
        <f t="shared" si="0"/>
        <v>b</v>
      </c>
      <c r="B50" s="51" t="s">
        <v>33</v>
      </c>
      <c r="C50" s="47">
        <f>D50+E50</f>
        <v>0</v>
      </c>
      <c r="D50" s="52">
        <f>[1]შემოსულობები!E101</f>
        <v>0</v>
      </c>
      <c r="E50" s="53">
        <f>[1]შემოსულობები!F101</f>
        <v>0</v>
      </c>
      <c r="F50" s="47">
        <f>G50+H50</f>
        <v>0</v>
      </c>
      <c r="G50" s="52">
        <f>[1]შემოსულობები!H101</f>
        <v>0</v>
      </c>
      <c r="H50" s="53">
        <f>[1]შემოსულობები!I101</f>
        <v>0</v>
      </c>
      <c r="I50" s="47">
        <f>J50+K50</f>
        <v>0</v>
      </c>
      <c r="J50" s="52">
        <f>[1]შემოსულობები!K101</f>
        <v>0</v>
      </c>
      <c r="K50" s="54">
        <f>[1]შემოსულობები!L101</f>
        <v>0</v>
      </c>
    </row>
    <row r="51" spans="1:11" s="5" customFormat="1" x14ac:dyDescent="0.25">
      <c r="A51" s="3" t="str">
        <f t="shared" si="0"/>
        <v>a</v>
      </c>
      <c r="B51" s="35" t="s">
        <v>20</v>
      </c>
      <c r="C51" s="36">
        <f t="shared" ref="C51:K51" si="13">C52+C53</f>
        <v>53</v>
      </c>
      <c r="D51" s="37">
        <f t="shared" si="13"/>
        <v>0</v>
      </c>
      <c r="E51" s="38">
        <f t="shared" si="13"/>
        <v>53</v>
      </c>
      <c r="F51" s="36">
        <f t="shared" si="13"/>
        <v>53.5</v>
      </c>
      <c r="G51" s="37">
        <f t="shared" si="13"/>
        <v>0</v>
      </c>
      <c r="H51" s="38">
        <f t="shared" si="13"/>
        <v>53.5</v>
      </c>
      <c r="I51" s="36">
        <f t="shared" si="13"/>
        <v>26.6</v>
      </c>
      <c r="J51" s="37">
        <f t="shared" si="13"/>
        <v>0</v>
      </c>
      <c r="K51" s="39">
        <f t="shared" si="13"/>
        <v>26.6</v>
      </c>
    </row>
    <row r="52" spans="1:11" s="7" customFormat="1" ht="11.25" customHeight="1" x14ac:dyDescent="0.25">
      <c r="A52" s="3" t="str">
        <f t="shared" si="0"/>
        <v>b</v>
      </c>
      <c r="B52" s="51" t="s">
        <v>32</v>
      </c>
      <c r="C52" s="47">
        <f>D52+E52</f>
        <v>0</v>
      </c>
      <c r="D52" s="52">
        <f>[1]გადასახდელები!I228</f>
        <v>0</v>
      </c>
      <c r="E52" s="53">
        <f>[1]გადასახდელები!J228</f>
        <v>0</v>
      </c>
      <c r="F52" s="47">
        <f>G52+H52</f>
        <v>0</v>
      </c>
      <c r="G52" s="52">
        <f>[1]გადასახდელები!L228</f>
        <v>0</v>
      </c>
      <c r="H52" s="53">
        <f>[1]გადასახდელები!M228</f>
        <v>0</v>
      </c>
      <c r="I52" s="47">
        <f>J52+K52</f>
        <v>0</v>
      </c>
      <c r="J52" s="52">
        <f>[1]გადასახდელები!O228</f>
        <v>0</v>
      </c>
      <c r="K52" s="54">
        <f>[1]გადასახდელები!P228</f>
        <v>0</v>
      </c>
    </row>
    <row r="53" spans="1:11" s="7" customFormat="1" ht="19.5" customHeight="1" x14ac:dyDescent="0.25">
      <c r="A53" s="3" t="str">
        <f t="shared" si="0"/>
        <v>a</v>
      </c>
      <c r="B53" s="51" t="s">
        <v>33</v>
      </c>
      <c r="C53" s="47">
        <f>D53+E53</f>
        <v>53</v>
      </c>
      <c r="D53" s="52">
        <f>[1]გადასახდელები!I220</f>
        <v>0</v>
      </c>
      <c r="E53" s="53">
        <f>[1]გადასახდელები!J220</f>
        <v>53</v>
      </c>
      <c r="F53" s="47">
        <f>G53+H53</f>
        <v>53.5</v>
      </c>
      <c r="G53" s="52">
        <f>[1]გადასახდელები!L220</f>
        <v>0</v>
      </c>
      <c r="H53" s="53">
        <f>[1]გადასახდელები!M220</f>
        <v>53.5</v>
      </c>
      <c r="I53" s="47">
        <f>J53+K53</f>
        <v>26.6</v>
      </c>
      <c r="J53" s="52">
        <f>[1]გადასახდელები!O220</f>
        <v>0</v>
      </c>
      <c r="K53" s="54">
        <f>[1]გადასახდელები!P220</f>
        <v>26.6</v>
      </c>
    </row>
    <row r="54" spans="1:11" ht="3.75" customHeight="1" x14ac:dyDescent="0.25">
      <c r="A54" s="3" t="str">
        <f t="shared" si="0"/>
        <v>b</v>
      </c>
      <c r="B54" s="40"/>
      <c r="C54" s="41"/>
      <c r="D54" s="42"/>
      <c r="E54" s="43"/>
      <c r="F54" s="41"/>
      <c r="G54" s="42"/>
      <c r="H54" s="43"/>
      <c r="I54" s="41"/>
      <c r="J54" s="42"/>
      <c r="K54" s="44"/>
    </row>
    <row r="55" spans="1:11" s="4" customFormat="1" ht="12.75" thickBot="1" x14ac:dyDescent="0.3">
      <c r="A55" s="3" t="str">
        <f t="shared" si="0"/>
        <v>b</v>
      </c>
      <c r="B55" s="55" t="s">
        <v>34</v>
      </c>
      <c r="C55" s="56">
        <f t="shared" ref="C55:K55" si="14">C27-(C29-C47)</f>
        <v>0</v>
      </c>
      <c r="D55" s="57">
        <f t="shared" si="14"/>
        <v>0</v>
      </c>
      <c r="E55" s="58">
        <f t="shared" si="14"/>
        <v>0</v>
      </c>
      <c r="F55" s="56">
        <f t="shared" si="14"/>
        <v>0</v>
      </c>
      <c r="G55" s="57">
        <f t="shared" si="14"/>
        <v>0</v>
      </c>
      <c r="H55" s="58">
        <f t="shared" si="14"/>
        <v>-7.3896444519050419E-13</v>
      </c>
      <c r="I55" s="56">
        <f t="shared" si="14"/>
        <v>0</v>
      </c>
      <c r="J55" s="57">
        <f t="shared" si="14"/>
        <v>0</v>
      </c>
      <c r="K55" s="59">
        <f t="shared" si="14"/>
        <v>5.4001247917767614E-13</v>
      </c>
    </row>
    <row r="56" spans="1:11" x14ac:dyDescent="0.25">
      <c r="C56" s="60"/>
      <c r="D56" s="61"/>
      <c r="E56" s="61"/>
      <c r="F56" s="60"/>
      <c r="G56" s="61"/>
      <c r="H56" s="61"/>
      <c r="I56" s="60"/>
      <c r="J56" s="61"/>
      <c r="K56" s="61"/>
    </row>
    <row r="57" spans="1:11" ht="51" hidden="1" customHeight="1" x14ac:dyDescent="0.25">
      <c r="B57" s="62" t="s">
        <v>35</v>
      </c>
      <c r="C57" s="63">
        <f>D57+E57</f>
        <v>0</v>
      </c>
      <c r="D57" s="64"/>
      <c r="E57" s="64"/>
      <c r="F57" s="63">
        <f>G57+H57</f>
        <v>0</v>
      </c>
      <c r="G57" s="64"/>
      <c r="H57" s="64"/>
      <c r="I57" s="63">
        <f>J57+K57</f>
        <v>0</v>
      </c>
      <c r="J57" s="64"/>
      <c r="K57" s="64"/>
    </row>
    <row r="58" spans="1:11" ht="12.75" hidden="1" customHeight="1" x14ac:dyDescent="0.25">
      <c r="B58" s="65"/>
      <c r="C58" s="66"/>
      <c r="D58" s="66"/>
      <c r="E58" s="66"/>
      <c r="F58" s="67"/>
      <c r="G58" s="61"/>
      <c r="H58" s="61"/>
      <c r="I58" s="67"/>
      <c r="J58" s="61"/>
      <c r="K58" s="61"/>
    </row>
    <row r="59" spans="1:11" ht="25.5" hidden="1" customHeight="1" x14ac:dyDescent="0.25">
      <c r="B59" s="62" t="s">
        <v>36</v>
      </c>
      <c r="C59" s="63">
        <f>D59+E59</f>
        <v>3041.107</v>
      </c>
      <c r="D59" s="64"/>
      <c r="E59" s="64">
        <v>3041.107</v>
      </c>
      <c r="F59" s="63">
        <f>G59+H59</f>
        <v>3041.107</v>
      </c>
      <c r="G59" s="68"/>
      <c r="H59" s="68">
        <v>3041.107</v>
      </c>
      <c r="I59" s="63">
        <f>J59+K59</f>
        <v>3041.107</v>
      </c>
      <c r="J59" s="68"/>
      <c r="K59" s="68">
        <v>3041.107</v>
      </c>
    </row>
    <row r="60" spans="1:11" ht="38.25" hidden="1" customHeight="1" x14ac:dyDescent="0.25">
      <c r="B60" s="62" t="s">
        <v>37</v>
      </c>
      <c r="C60" s="69">
        <v>1367168</v>
      </c>
      <c r="D60" s="64"/>
      <c r="E60" s="64"/>
      <c r="F60" s="69">
        <v>1367168</v>
      </c>
      <c r="G60" s="68"/>
      <c r="H60" s="70">
        <v>1367168</v>
      </c>
      <c r="I60" s="63">
        <f>J60+K60</f>
        <v>0</v>
      </c>
      <c r="J60" s="68"/>
      <c r="K60" s="68"/>
    </row>
    <row r="61" spans="1:11" ht="12" hidden="1" customHeight="1" x14ac:dyDescent="0.25">
      <c r="B61" s="71" t="s">
        <v>38</v>
      </c>
      <c r="C61" s="72">
        <f>[1]შემოსულობები!D7-[1]გადასახდელები!H6</f>
        <v>-602.99999999999909</v>
      </c>
      <c r="D61" s="72">
        <f>[1]შემოსულობები!E7-[1]გადასახდელები!I6</f>
        <v>0</v>
      </c>
      <c r="E61" s="72">
        <f>[1]შემოსულობები!F7-[1]გადასახდელები!J6</f>
        <v>-602.99999999999909</v>
      </c>
      <c r="F61" s="72">
        <f>[1]შემოსულობები!G7-[1]გადასახდელები!K6</f>
        <v>-5291.2999999999993</v>
      </c>
      <c r="G61" s="72">
        <f>[1]შემოსულობები!H7-[1]გადასახდელები!L6</f>
        <v>-5347.7999999999984</v>
      </c>
      <c r="H61" s="72">
        <f>[1]შემოსულობები!I7-[1]გადასახდელები!M6</f>
        <v>56.5</v>
      </c>
      <c r="I61" s="72">
        <f>[1]შემოსულობები!J7-[1]გადასახდელები!N6</f>
        <v>-2990.7000000000007</v>
      </c>
      <c r="J61" s="72">
        <f>[1]შემოსულობები!K7-[1]გადასახდელები!O6</f>
        <v>-3042.1999999999989</v>
      </c>
      <c r="K61" s="72">
        <f>[1]შემოსულობები!L7-[1]გადასახდელები!P6</f>
        <v>51.5</v>
      </c>
    </row>
    <row r="62" spans="1:11" x14ac:dyDescent="0.25">
      <c r="C62" s="73"/>
      <c r="D62" s="74"/>
      <c r="E62" s="74"/>
      <c r="F62" s="73"/>
      <c r="G62" s="74"/>
      <c r="H62" s="74"/>
      <c r="I62" s="73"/>
      <c r="J62" s="74"/>
      <c r="K62" s="74"/>
    </row>
  </sheetData>
  <mergeCells count="11">
    <mergeCell ref="C2:I2"/>
    <mergeCell ref="B3:B5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2023-10-31T13:10:45Z</dcterms:modified>
</cp:coreProperties>
</file>